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vargas\Desktop\marzo 2 17\"/>
    </mc:Choice>
  </mc:AlternateContent>
  <bookViews>
    <workbookView xWindow="0" yWindow="0" windowWidth="20490" windowHeight="7305"/>
  </bookViews>
  <sheets>
    <sheet name="BG" sheetId="1" r:id="rId1"/>
    <sheet name="ER" sheetId="5" r:id="rId2"/>
    <sheet name="Hoja2" sheetId="2" state="hidden" r:id="rId3"/>
    <sheet name="DV-IDENTITY-0" sheetId="4" state="hidden" r:id="rId4"/>
  </sheets>
  <calcPr calcId="152511"/>
</workbook>
</file>

<file path=xl/calcChain.xml><?xml version="1.0" encoding="utf-8"?>
<calcChain xmlns="http://schemas.openxmlformats.org/spreadsheetml/2006/main">
  <c r="H36" i="5" l="1"/>
  <c r="F36" i="5"/>
  <c r="H29" i="5"/>
  <c r="F29" i="5"/>
  <c r="H24" i="5"/>
  <c r="F24" i="5"/>
  <c r="H16" i="5"/>
  <c r="F16" i="5"/>
  <c r="H10" i="5"/>
  <c r="H38" i="5" s="1"/>
  <c r="H42" i="5" s="1"/>
  <c r="H44" i="5" s="1"/>
  <c r="H46" i="5" s="1"/>
  <c r="F10" i="5"/>
  <c r="F38" i="5" s="1"/>
  <c r="F42" i="5" s="1"/>
  <c r="F44" i="5" s="1"/>
  <c r="F46" i="5" s="1"/>
  <c r="F18" i="5" l="1"/>
  <c r="H18" i="5"/>
  <c r="H27" i="1" l="1"/>
  <c r="H42" i="2"/>
  <c r="F42" i="2"/>
  <c r="H34" i="2"/>
  <c r="F34" i="2"/>
  <c r="F29" i="2"/>
  <c r="F35" i="2" s="1"/>
  <c r="F43" i="2" s="1"/>
  <c r="H27" i="2"/>
  <c r="H29" i="2" s="1"/>
  <c r="H35" i="2" s="1"/>
  <c r="H43" i="2" s="1"/>
  <c r="H21" i="2"/>
  <c r="F21" i="2"/>
  <c r="H14" i="2"/>
  <c r="H22" i="2" s="1"/>
  <c r="F14" i="2"/>
  <c r="F22" i="2" s="1"/>
  <c r="H33" i="1" l="1"/>
  <c r="F33" i="1"/>
  <c r="H41" i="1" l="1"/>
  <c r="F41" i="1"/>
  <c r="H29" i="1"/>
  <c r="H34" i="1" s="1"/>
  <c r="H42" i="1" s="1"/>
  <c r="F29" i="1"/>
  <c r="F34" i="1" s="1"/>
  <c r="F42" i="1" s="1"/>
  <c r="H21" i="1"/>
  <c r="F21" i="1"/>
  <c r="H14" i="1"/>
  <c r="H22" i="1" s="1"/>
  <c r="F14" i="1"/>
  <c r="F22" i="1" s="1"/>
  <c r="A1" i="4"/>
  <c r="B1" i="4"/>
  <c r="C1" i="4"/>
  <c r="D1" i="4"/>
  <c r="E1" i="4"/>
  <c r="F1" i="4"/>
  <c r="G1" i="4"/>
  <c r="H1" i="4"/>
  <c r="I1" i="4"/>
  <c r="J1" i="4"/>
  <c r="K1" i="4"/>
  <c r="L1" i="4"/>
  <c r="M1" i="4"/>
  <c r="N1" i="4"/>
  <c r="O1" i="4"/>
  <c r="P1" i="4"/>
  <c r="Q1" i="4"/>
  <c r="R1" i="4"/>
  <c r="S1" i="4"/>
  <c r="T1" i="4"/>
  <c r="U1" i="4"/>
  <c r="V1" i="4"/>
  <c r="W1" i="4"/>
  <c r="X1" i="4"/>
  <c r="Y1" i="4"/>
  <c r="Z1" i="4"/>
  <c r="AA1" i="4"/>
  <c r="AB1" i="4"/>
  <c r="AC1" i="4"/>
  <c r="AD1" i="4"/>
  <c r="AE1" i="4"/>
  <c r="AF1" i="4"/>
  <c r="AG1" i="4"/>
  <c r="AH1" i="4"/>
  <c r="AI1" i="4"/>
  <c r="AJ1" i="4"/>
  <c r="AK1" i="4"/>
  <c r="AL1" i="4"/>
  <c r="AM1" i="4"/>
  <c r="AN1" i="4"/>
  <c r="AO1" i="4"/>
  <c r="AP1" i="4"/>
  <c r="AQ1" i="4"/>
  <c r="AR1" i="4"/>
  <c r="AS1" i="4"/>
  <c r="AT1" i="4"/>
  <c r="AU1" i="4"/>
  <c r="AV1" i="4"/>
</calcChain>
</file>

<file path=xl/sharedStrings.xml><?xml version="1.0" encoding="utf-8"?>
<sst xmlns="http://schemas.openxmlformats.org/spreadsheetml/2006/main" count="163" uniqueCount="71">
  <si>
    <t>ADMINISTRADORA DE FONDOS DE PENSIONES CRECER. S.A</t>
  </si>
  <si>
    <t>(Expresados en dólares de los Estados Unidos de América)</t>
  </si>
  <si>
    <t>Y/5qNGsyyjA=</t>
  </si>
  <si>
    <t>BALANCE GENERAL AL 28 DE FEBRERO DE 2017 Y 31 DE DICIEMBRE DE 2016</t>
  </si>
  <si>
    <t>RUTH DEL CASTILLO DE SOLORZANO</t>
  </si>
  <si>
    <t>PRESIDENTA EJECUTIVA Y REPRESENTANTE LEGAL</t>
  </si>
  <si>
    <t>ROLANDO CISNEROS PINEDA</t>
  </si>
  <si>
    <t>DIRECTOR DE GESTION HUMANA Y FINANZAS</t>
  </si>
  <si>
    <t>MARIA EUGENIA VARGAS</t>
  </si>
  <si>
    <t>CONTADOR GENERAL</t>
  </si>
  <si>
    <t xml:space="preserve">ACTIVO 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</si>
  <si>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</si>
  <si>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</si>
  <si>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(NETO)                                        </t>
  </si>
  <si>
    <t xml:space="preserve">CUENTAS Y DOCUMENTOS POR COBRAR (NETO)             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</si>
  <si>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</si>
  <si>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</si>
  <si>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</si>
  <si>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</si>
  <si>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</si>
  <si>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</si>
  <si>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</si>
  <si>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</si>
  <si>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</si>
  <si>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</si>
  <si>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</si>
  <si>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</si>
  <si>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</si>
  <si>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</si>
  <si>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</si>
  <si>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</si>
  <si>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</si>
  <si>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</si>
  <si>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</si>
  <si>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</si>
  <si>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</si>
  <si>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</si>
  <si>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</si>
  <si>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</si>
  <si>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</si>
  <si>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</si>
  <si>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</si>
  <si>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$</t>
  </si>
  <si>
    <t>ESTADO DE RESULTADOS DEL 1 DE ENERO AL 28 DE FEBRERO</t>
  </si>
  <si>
    <t xml:space="preserve">INGRESOS POR ADMINISTRACION DE FONDOS DE PENSIONES                    </t>
  </si>
  <si>
    <t xml:space="preserve">INGRESOS POR COMISIONES POR ADMINISTRACION DE FONDOS                  </t>
  </si>
  <si>
    <t xml:space="preserve">                                                                      </t>
  </si>
  <si>
    <t xml:space="preserve">GASTOS POR ADMINISTRACION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</si>
  <si>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</si>
  <si>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</si>
  <si>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ADMINISTRACION DE FONDOS                    </t>
  </si>
  <si>
    <t xml:space="preserve">UTILIDAD BRUTA                                                        </t>
  </si>
  <si>
    <t xml:space="preserve">OPERACION                                                             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</si>
  <si>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</si>
  <si>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</si>
  <si>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</si>
  <si>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>-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</si>
  <si>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</si>
  <si>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</si>
  <si>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</si>
  <si>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</si>
  <si>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</si>
  <si>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</si>
  <si>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</si>
  <si>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</si>
  <si>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OPERACION                                                 </t>
  </si>
  <si>
    <t xml:space="preserve">IMPUESTO SOBRE LA RENTA                                               </t>
  </si>
  <si>
    <t xml:space="preserve">CONTRIBUCIONES ESPECIALES POR LEY                                     </t>
  </si>
  <si>
    <t xml:space="preserve">UTILIDAD DE LAS ACTIVIDADES ORDINARIAS                                </t>
  </si>
  <si>
    <t xml:space="preserve">UTILIDAD NETA DEL EJERCICIO                                           </t>
  </si>
  <si>
    <t>UTILIDAD POR 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</si>
</sst>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0.000000"/>
    <numFmt numFmtId="166" formatCode="#,##0.000000_);[Red]\(#,##0.000000\)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8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38" fontId="1" fillId="2" borderId="0" xfId="0" applyNumberFormat="1" applyFont="1" applyFill="1"/>
    <xf numFmtId="49" fontId="1" fillId="2" borderId="0" xfId="0" applyNumberFormat="1" applyFont="1" applyFill="1"/>
    <xf numFmtId="49" fontId="4" fillId="2" borderId="0" xfId="0" applyNumberFormat="1" applyFont="1" applyFill="1"/>
    <xf numFmtId="0" fontId="4" fillId="2" borderId="0" xfId="0" applyFont="1" applyFill="1" applyAlignment="1">
      <alignment horizontal="right"/>
    </xf>
    <xf numFmtId="0" fontId="5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right"/>
    </xf>
    <xf numFmtId="38" fontId="4" fillId="2" borderId="0" xfId="0" applyNumberFormat="1" applyFont="1" applyFill="1"/>
    <xf numFmtId="49" fontId="4" fillId="2" borderId="1" xfId="0" applyNumberFormat="1" applyFont="1" applyFill="1" applyBorder="1"/>
    <xf numFmtId="49" fontId="3" fillId="2" borderId="0" xfId="0" applyNumberFormat="1" applyFont="1" applyFill="1"/>
    <xf numFmtId="49" fontId="6" fillId="2" borderId="0" xfId="0" applyNumberFormat="1" applyFont="1" applyFill="1" applyAlignment="1">
      <alignment horizontal="center" vertical="top" wrapText="1"/>
    </xf>
    <xf numFmtId="0" fontId="3" fillId="2" borderId="0" xfId="0" applyFont="1" applyFill="1" applyAlignment="1">
      <alignment horizontal="right"/>
    </xf>
    <xf numFmtId="49" fontId="3" fillId="2" borderId="0" xfId="0" applyNumberFormat="1" applyFont="1" applyFill="1" applyAlignment="1">
      <alignment horizontal="center" vertical="top" wrapText="1"/>
    </xf>
    <xf numFmtId="49" fontId="3" fillId="2" borderId="0" xfId="0" applyNumberFormat="1" applyFont="1" applyFill="1" applyAlignment="1">
      <alignment horizontal="center"/>
    </xf>
    <xf numFmtId="0" fontId="1" fillId="0" borderId="0" xfId="0" applyFont="1" applyFill="1"/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38" fontId="1" fillId="0" borderId="0" xfId="0" applyNumberFormat="1" applyFont="1" applyFill="1"/>
    <xf numFmtId="49" fontId="4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38" fontId="2" fillId="2" borderId="0" xfId="0" applyNumberFormat="1" applyFont="1" applyFill="1" applyBorder="1"/>
    <xf numFmtId="38" fontId="4" fillId="2" borderId="0" xfId="0" applyNumberFormat="1" applyFont="1" applyFill="1" applyBorder="1"/>
    <xf numFmtId="38" fontId="4" fillId="2" borderId="1" xfId="0" applyNumberFormat="1" applyFont="1" applyFill="1" applyBorder="1"/>
    <xf numFmtId="38" fontId="2" fillId="2" borderId="2" xfId="0" applyNumberFormat="1" applyFont="1" applyFill="1" applyBorder="1"/>
    <xf numFmtId="38" fontId="2" fillId="2" borderId="1" xfId="0" applyNumberFormat="1" applyFont="1" applyFill="1" applyBorder="1"/>
    <xf numFmtId="38" fontId="2" fillId="2" borderId="3" xfId="0" applyNumberFormat="1" applyFont="1" applyFill="1" applyBorder="1"/>
    <xf numFmtId="38" fontId="2" fillId="2" borderId="4" xfId="0" applyNumberFormat="1" applyFont="1" applyFill="1" applyBorder="1"/>
    <xf numFmtId="38" fontId="2" fillId="2" borderId="5" xfId="0" applyNumberFormat="1" applyFont="1" applyFill="1" applyBorder="1"/>
    <xf numFmtId="37" fontId="4" fillId="2" borderId="0" xfId="0" applyNumberFormat="1" applyFont="1" applyFill="1" applyBorder="1"/>
    <xf numFmtId="49" fontId="4" fillId="2" borderId="0" xfId="0" applyNumberFormat="1" applyFont="1" applyFill="1" applyAlignment="1">
      <alignment horizontal="left"/>
    </xf>
    <xf numFmtId="164" fontId="4" fillId="2" borderId="0" xfId="0" applyNumberFormat="1" applyFont="1" applyFill="1" applyBorder="1"/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top" wrapText="1"/>
    </xf>
    <xf numFmtId="49" fontId="4" fillId="2" borderId="0" xfId="0" applyNumberFormat="1" applyFont="1" applyFill="1" applyAlignment="1">
      <alignment horizontal="left"/>
    </xf>
    <xf numFmtId="0" fontId="4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3" borderId="0" xfId="1" applyFont="1" applyFill="1" applyAlignment="1">
      <alignment horizontal="center"/>
    </xf>
    <xf numFmtId="0" fontId="1" fillId="2" borderId="0" xfId="1" applyFont="1" applyFill="1"/>
    <xf numFmtId="0" fontId="2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 vertical="center"/>
    </xf>
    <xf numFmtId="49" fontId="4" fillId="2" borderId="0" xfId="1" applyNumberFormat="1" applyFont="1" applyFill="1"/>
    <xf numFmtId="0" fontId="4" fillId="2" borderId="0" xfId="1" applyFont="1" applyFill="1" applyAlignment="1">
      <alignment horizontal="center"/>
    </xf>
    <xf numFmtId="49" fontId="4" fillId="2" borderId="0" xfId="1" applyNumberFormat="1" applyFont="1" applyFill="1" applyAlignment="1">
      <alignment horizontal="left"/>
    </xf>
    <xf numFmtId="0" fontId="4" fillId="2" borderId="0" xfId="1" applyFont="1" applyFill="1" applyAlignment="1">
      <alignment horizontal="right"/>
    </xf>
    <xf numFmtId="0" fontId="5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right"/>
    </xf>
    <xf numFmtId="38" fontId="4" fillId="2" borderId="0" xfId="1" applyNumberFormat="1" applyFont="1" applyFill="1" applyAlignment="1">
      <alignment horizontal="right"/>
    </xf>
    <xf numFmtId="49" fontId="2" fillId="2" borderId="0" xfId="1" applyNumberFormat="1" applyFont="1" applyFill="1" applyAlignment="1">
      <alignment horizontal="left"/>
    </xf>
    <xf numFmtId="49" fontId="4" fillId="2" borderId="0" xfId="1" applyNumberFormat="1" applyFont="1" applyFill="1" applyAlignment="1">
      <alignment horizontal="left"/>
    </xf>
    <xf numFmtId="38" fontId="2" fillId="2" borderId="0" xfId="1" applyNumberFormat="1" applyFont="1" applyFill="1" applyBorder="1" applyAlignment="1">
      <alignment horizontal="right"/>
    </xf>
    <xf numFmtId="38" fontId="4" fillId="2" borderId="1" xfId="1" applyNumberFormat="1" applyFont="1" applyFill="1" applyBorder="1" applyAlignment="1">
      <alignment horizontal="right"/>
    </xf>
    <xf numFmtId="38" fontId="2" fillId="2" borderId="2" xfId="1" applyNumberFormat="1" applyFont="1" applyFill="1" applyBorder="1" applyAlignment="1">
      <alignment horizontal="right"/>
    </xf>
    <xf numFmtId="38" fontId="4" fillId="2" borderId="0" xfId="1" applyNumberFormat="1" applyFont="1" applyFill="1" applyBorder="1" applyAlignment="1">
      <alignment horizontal="right"/>
    </xf>
    <xf numFmtId="37" fontId="4" fillId="2" borderId="1" xfId="1" applyNumberFormat="1" applyFont="1" applyFill="1" applyBorder="1" applyAlignment="1">
      <alignment horizontal="right"/>
    </xf>
    <xf numFmtId="37" fontId="4" fillId="2" borderId="0" xfId="1" applyNumberFormat="1" applyFont="1" applyFill="1" applyAlignment="1">
      <alignment horizontal="right"/>
    </xf>
    <xf numFmtId="37" fontId="2" fillId="2" borderId="2" xfId="1" applyNumberFormat="1" applyFont="1" applyFill="1" applyBorder="1" applyAlignment="1">
      <alignment horizontal="right"/>
    </xf>
    <xf numFmtId="37" fontId="2" fillId="2" borderId="0" xfId="1" applyNumberFormat="1" applyFont="1" applyFill="1" applyBorder="1" applyAlignment="1">
      <alignment horizontal="right"/>
    </xf>
    <xf numFmtId="37" fontId="4" fillId="2" borderId="0" xfId="1" applyNumberFormat="1" applyFont="1" applyFill="1" applyBorder="1" applyAlignment="1">
      <alignment horizontal="right"/>
    </xf>
    <xf numFmtId="38" fontId="2" fillId="2" borderId="5" xfId="1" applyNumberFormat="1" applyFont="1" applyFill="1" applyBorder="1" applyAlignment="1">
      <alignment horizontal="right"/>
    </xf>
    <xf numFmtId="49" fontId="2" fillId="2" borderId="0" xfId="1" applyNumberFormat="1" applyFont="1" applyFill="1"/>
    <xf numFmtId="49" fontId="2" fillId="2" borderId="0" xfId="1" applyNumberFormat="1" applyFont="1" applyFill="1" applyAlignment="1">
      <alignment horizontal="left"/>
    </xf>
    <xf numFmtId="165" fontId="2" fillId="2" borderId="0" xfId="1" applyNumberFormat="1" applyFont="1" applyFill="1" applyAlignment="1">
      <alignment horizontal="right"/>
    </xf>
    <xf numFmtId="166" fontId="4" fillId="2" borderId="0" xfId="1" applyNumberFormat="1" applyFont="1" applyFill="1" applyAlignment="1">
      <alignment horizontal="right"/>
    </xf>
    <xf numFmtId="49" fontId="1" fillId="2" borderId="0" xfId="1" applyNumberFormat="1" applyFont="1" applyFill="1"/>
    <xf numFmtId="0" fontId="1" fillId="2" borderId="0" xfId="1" applyFont="1" applyFill="1" applyAlignment="1">
      <alignment horizontal="right"/>
    </xf>
    <xf numFmtId="38" fontId="1" fillId="2" borderId="0" xfId="1" applyNumberFormat="1" applyFont="1" applyFill="1"/>
    <xf numFmtId="49" fontId="3" fillId="2" borderId="0" xfId="1" applyNumberFormat="1" applyFont="1" applyFill="1"/>
    <xf numFmtId="49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horizontal="center"/>
    </xf>
    <xf numFmtId="49" fontId="1" fillId="0" borderId="0" xfId="1" applyNumberFormat="1" applyFont="1" applyFill="1"/>
    <xf numFmtId="0" fontId="1" fillId="0" borderId="0" xfId="1" applyFont="1" applyFill="1" applyAlignment="1">
      <alignment horizontal="right"/>
    </xf>
    <xf numFmtId="38" fontId="1" fillId="0" borderId="0" xfId="1" applyNumberFormat="1" applyFont="1" applyFill="1"/>
    <xf numFmtId="0" fontId="1" fillId="0" borderId="0" xfId="1" applyFont="1" applyFill="1"/>
    <xf numFmtId="49" fontId="4" fillId="2" borderId="1" xfId="1" applyNumberFormat="1" applyFont="1" applyFill="1" applyBorder="1"/>
    <xf numFmtId="0" fontId="4" fillId="2" borderId="1" xfId="1" applyFont="1" applyFill="1" applyBorder="1" applyAlignment="1">
      <alignment horizontal="center"/>
    </xf>
    <xf numFmtId="49" fontId="6" fillId="2" borderId="0" xfId="1" applyNumberFormat="1" applyFont="1" applyFill="1" applyAlignment="1">
      <alignment horizontal="center" vertical="top" wrapText="1"/>
    </xf>
    <xf numFmtId="0" fontId="6" fillId="2" borderId="0" xfId="1" applyFont="1" applyFill="1" applyBorder="1" applyAlignment="1">
      <alignment horizontal="center" vertical="top" wrapText="1"/>
    </xf>
    <xf numFmtId="49" fontId="3" fillId="2" borderId="0" xfId="1" applyNumberFormat="1" applyFont="1" applyFill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38100</xdr:rowOff>
    </xdr:from>
    <xdr:to>
      <xdr:col>4</xdr:col>
      <xdr:colOff>43206</xdr:colOff>
      <xdr:row>0</xdr:row>
      <xdr:rowOff>616293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38100"/>
          <a:ext cx="2319681" cy="578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133349</xdr:colOff>
      <xdr:row>0</xdr:row>
      <xdr:rowOff>47624</xdr:rowOff>
    </xdr:from>
    <xdr:to>
      <xdr:col>4</xdr:col>
      <xdr:colOff>47624</xdr:colOff>
      <xdr:row>0</xdr:row>
      <xdr:rowOff>590549</xdr:rowOff>
    </xdr:to>
    <xdr:pic>
      <xdr:nvPicPr>
        <xdr:cNvPr id="2" name="2 Imagen" descr="\\hades\Aplicaciones WEB\HISTORIAL_LABORAL\IMAGENES\jpg\Logo2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4" y="47624"/>
          <a:ext cx="231457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38100</xdr:rowOff>
    </xdr:from>
    <xdr:to>
      <xdr:col>2</xdr:col>
      <xdr:colOff>123825</xdr:colOff>
      <xdr:row>3</xdr:row>
      <xdr:rowOff>130518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38100"/>
          <a:ext cx="2319681" cy="578193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0</xdr:row>
      <xdr:rowOff>85725</xdr:rowOff>
    </xdr:from>
    <xdr:to>
      <xdr:col>4</xdr:col>
      <xdr:colOff>109881</xdr:colOff>
      <xdr:row>0</xdr:row>
      <xdr:rowOff>663918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7925" y="85725"/>
          <a:ext cx="2319681" cy="578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60"/>
  <sheetViews>
    <sheetView tabSelected="1" workbookViewId="0">
      <selection activeCell="F29" sqref="F29"/>
    </sheetView>
  </sheetViews>
  <sheetFormatPr baseColWidth="10" defaultColWidth="0" defaultRowHeight="11.25" zeroHeight="1" x14ac:dyDescent="0.2"/>
  <cols>
    <col min="1" max="1" width="1.7109375" style="4" customWidth="1"/>
    <col min="2" max="2" width="32.140625" style="4" customWidth="1"/>
    <col min="3" max="3" width="3.85546875" style="4" customWidth="1"/>
    <col min="4" max="4" width="32.140625" style="4" customWidth="1"/>
    <col min="5" max="5" width="3.28515625" style="2" customWidth="1"/>
    <col min="6" max="6" width="15.140625" style="3" customWidth="1"/>
    <col min="7" max="7" width="3.28515625" style="2" customWidth="1"/>
    <col min="8" max="8" width="15.140625" style="3" customWidth="1"/>
    <col min="9" max="9" width="0.5703125" style="1" customWidth="1"/>
    <col min="10" max="10" width="11.42578125" style="1" hidden="1" customWidth="1"/>
    <col min="11" max="16384" width="0" style="1" hidden="1"/>
  </cols>
  <sheetData>
    <row r="1" spans="1:8" ht="52.5" customHeight="1" x14ac:dyDescent="0.2">
      <c r="A1" s="33"/>
      <c r="B1" s="33"/>
      <c r="C1" s="33"/>
      <c r="D1" s="33"/>
      <c r="E1" s="33"/>
      <c r="F1" s="33"/>
      <c r="G1" s="33"/>
      <c r="H1" s="33"/>
    </row>
    <row r="2" spans="1:8" ht="12.75" x14ac:dyDescent="0.2">
      <c r="A2" s="34" t="s">
        <v>0</v>
      </c>
      <c r="B2" s="34"/>
      <c r="C2" s="34"/>
      <c r="D2" s="34"/>
      <c r="E2" s="34"/>
      <c r="F2" s="34"/>
      <c r="G2" s="34"/>
      <c r="H2" s="34"/>
    </row>
    <row r="3" spans="1:8" ht="12.75" customHeight="1" x14ac:dyDescent="0.2">
      <c r="A3" s="34" t="s">
        <v>3</v>
      </c>
      <c r="B3" s="34"/>
      <c r="C3" s="34"/>
      <c r="D3" s="34"/>
      <c r="E3" s="34"/>
      <c r="F3" s="34"/>
      <c r="G3" s="34"/>
      <c r="H3" s="34"/>
    </row>
    <row r="4" spans="1:8" ht="15" customHeight="1" x14ac:dyDescent="0.2">
      <c r="A4" s="35" t="s">
        <v>1</v>
      </c>
      <c r="B4" s="35"/>
      <c r="C4" s="35"/>
      <c r="D4" s="35"/>
      <c r="E4" s="35"/>
      <c r="F4" s="35"/>
      <c r="G4" s="35"/>
      <c r="H4" s="35"/>
    </row>
    <row r="5" spans="1:8" ht="12.75" x14ac:dyDescent="0.2">
      <c r="A5" s="5"/>
      <c r="B5" s="41"/>
      <c r="C5" s="41"/>
      <c r="D5" s="41"/>
      <c r="E5" s="41"/>
      <c r="F5" s="41"/>
      <c r="G5" s="41"/>
      <c r="H5" s="41"/>
    </row>
    <row r="6" spans="1:8" ht="12.75" x14ac:dyDescent="0.2">
      <c r="A6" s="5"/>
      <c r="B6" s="37"/>
      <c r="C6" s="37"/>
      <c r="D6" s="37"/>
      <c r="E6" s="6"/>
      <c r="F6" s="7">
        <v>2017</v>
      </c>
      <c r="G6" s="8"/>
      <c r="H6" s="7">
        <v>2016</v>
      </c>
    </row>
    <row r="7" spans="1:8" ht="12.75" x14ac:dyDescent="0.2">
      <c r="A7" s="5"/>
      <c r="B7" s="37"/>
      <c r="C7" s="37"/>
      <c r="D7" s="37"/>
      <c r="E7" s="6"/>
      <c r="F7" s="9"/>
      <c r="G7" s="6"/>
      <c r="H7" s="9"/>
    </row>
    <row r="8" spans="1:8" ht="12.75" x14ac:dyDescent="0.2">
      <c r="A8" s="5"/>
      <c r="B8" s="21" t="s">
        <v>10</v>
      </c>
      <c r="C8" s="20"/>
      <c r="D8" s="20"/>
      <c r="E8" s="6"/>
      <c r="F8" s="22"/>
      <c r="G8" s="6"/>
      <c r="H8" s="22"/>
    </row>
    <row r="9" spans="1:8" ht="12.75" x14ac:dyDescent="0.2">
      <c r="A9" s="5"/>
      <c r="B9" s="21" t="s">
        <v>11</v>
      </c>
      <c r="C9" s="20"/>
      <c r="D9" s="20"/>
      <c r="E9" s="6"/>
      <c r="F9" s="22"/>
      <c r="G9" s="6"/>
      <c r="H9" s="22"/>
    </row>
    <row r="10" spans="1:8" ht="12.75" x14ac:dyDescent="0.2">
      <c r="A10" s="5"/>
      <c r="B10" s="20" t="s">
        <v>12</v>
      </c>
      <c r="C10" s="20"/>
      <c r="D10" s="20"/>
      <c r="E10" s="6" t="s">
        <v>42</v>
      </c>
      <c r="F10" s="23">
        <v>8820478</v>
      </c>
      <c r="G10" s="6" t="s">
        <v>42</v>
      </c>
      <c r="H10" s="23">
        <v>17297174</v>
      </c>
    </row>
    <row r="11" spans="1:8" ht="12.75" x14ac:dyDescent="0.2">
      <c r="A11" s="5"/>
      <c r="B11" s="20" t="s">
        <v>13</v>
      </c>
      <c r="C11" s="20"/>
      <c r="D11" s="20"/>
      <c r="E11" s="6"/>
      <c r="F11" s="23">
        <v>15445570</v>
      </c>
      <c r="G11" s="6"/>
      <c r="H11" s="23">
        <v>21008565</v>
      </c>
    </row>
    <row r="12" spans="1:8" ht="12.75" x14ac:dyDescent="0.2">
      <c r="A12" s="5"/>
      <c r="B12" s="20" t="s">
        <v>14</v>
      </c>
      <c r="C12" s="20"/>
      <c r="D12" s="20"/>
      <c r="E12" s="6"/>
      <c r="F12" s="23">
        <v>775139</v>
      </c>
      <c r="G12" s="6"/>
      <c r="H12" s="23">
        <v>492298</v>
      </c>
    </row>
    <row r="13" spans="1:8" ht="12.75" x14ac:dyDescent="0.2">
      <c r="A13" s="5"/>
      <c r="B13" s="20" t="s">
        <v>15</v>
      </c>
      <c r="C13" s="20"/>
      <c r="D13" s="20"/>
      <c r="E13" s="6"/>
      <c r="F13" s="24">
        <v>210971</v>
      </c>
      <c r="G13" s="6"/>
      <c r="H13" s="24">
        <v>31574</v>
      </c>
    </row>
    <row r="14" spans="1:8" ht="12.75" x14ac:dyDescent="0.2">
      <c r="A14" s="5"/>
      <c r="B14" s="21" t="s">
        <v>16</v>
      </c>
      <c r="C14" s="20"/>
      <c r="D14" s="20"/>
      <c r="E14" s="6"/>
      <c r="F14" s="25">
        <f>SUM(F10:F13)</f>
        <v>25252158</v>
      </c>
      <c r="G14" s="6"/>
      <c r="H14" s="25">
        <f>SUM(H10:H13)</f>
        <v>38829611</v>
      </c>
    </row>
    <row r="15" spans="1:8" ht="12.75" x14ac:dyDescent="0.2">
      <c r="A15" s="5"/>
      <c r="B15" s="37"/>
      <c r="C15" s="37"/>
      <c r="D15" s="37"/>
      <c r="E15" s="6"/>
      <c r="F15" s="9"/>
      <c r="G15" s="6"/>
      <c r="H15" s="9"/>
    </row>
    <row r="16" spans="1:8" ht="12.75" x14ac:dyDescent="0.2">
      <c r="A16" s="5"/>
      <c r="B16" s="21" t="s">
        <v>17</v>
      </c>
      <c r="C16" s="20"/>
      <c r="D16" s="20"/>
      <c r="E16" s="6"/>
      <c r="F16" s="22"/>
      <c r="G16" s="6"/>
      <c r="H16" s="22"/>
    </row>
    <row r="17" spans="1:8" ht="12.75" x14ac:dyDescent="0.2">
      <c r="A17" s="5"/>
      <c r="B17" s="20" t="s">
        <v>18</v>
      </c>
      <c r="C17" s="20"/>
      <c r="D17" s="20"/>
      <c r="E17" s="6"/>
      <c r="F17" s="23">
        <v>1947</v>
      </c>
      <c r="G17" s="6"/>
      <c r="H17" s="23">
        <v>15</v>
      </c>
    </row>
    <row r="18" spans="1:8" ht="12.75" x14ac:dyDescent="0.2">
      <c r="A18" s="5"/>
      <c r="B18" s="20" t="s">
        <v>19</v>
      </c>
      <c r="C18" s="20"/>
      <c r="D18" s="20"/>
      <c r="E18" s="6"/>
      <c r="F18" s="23">
        <v>686277</v>
      </c>
      <c r="G18" s="6"/>
      <c r="H18" s="23">
        <v>719842</v>
      </c>
    </row>
    <row r="19" spans="1:8" ht="12.75" x14ac:dyDescent="0.2">
      <c r="A19" s="5"/>
      <c r="B19" s="20" t="s">
        <v>20</v>
      </c>
      <c r="C19" s="20"/>
      <c r="D19" s="20"/>
      <c r="E19" s="6"/>
      <c r="F19" s="23">
        <v>741770</v>
      </c>
      <c r="G19" s="6"/>
      <c r="H19" s="23">
        <v>745166</v>
      </c>
    </row>
    <row r="20" spans="1:8" ht="12.75" x14ac:dyDescent="0.2">
      <c r="A20" s="5"/>
      <c r="B20" s="20" t="s">
        <v>21</v>
      </c>
      <c r="C20" s="20"/>
      <c r="D20" s="20"/>
      <c r="E20" s="6"/>
      <c r="F20" s="24">
        <v>362104</v>
      </c>
      <c r="G20" s="6"/>
      <c r="H20" s="24">
        <v>362104</v>
      </c>
    </row>
    <row r="21" spans="1:8" ht="12.75" x14ac:dyDescent="0.2">
      <c r="A21" s="5"/>
      <c r="B21" s="21" t="s">
        <v>22</v>
      </c>
      <c r="C21" s="20"/>
      <c r="D21" s="20"/>
      <c r="E21" s="6"/>
      <c r="F21" s="26">
        <f>SUM(F17:F20)</f>
        <v>1792098</v>
      </c>
      <c r="G21" s="6"/>
      <c r="H21" s="26">
        <f>SUM(H17:H20)</f>
        <v>1827127</v>
      </c>
    </row>
    <row r="22" spans="1:8" ht="13.5" thickBot="1" x14ac:dyDescent="0.25">
      <c r="A22" s="5"/>
      <c r="B22" s="21" t="s">
        <v>23</v>
      </c>
      <c r="C22" s="20"/>
      <c r="D22" s="20"/>
      <c r="E22" s="6" t="s">
        <v>42</v>
      </c>
      <c r="F22" s="27">
        <f>F14+F21</f>
        <v>27044256</v>
      </c>
      <c r="G22" s="6" t="s">
        <v>42</v>
      </c>
      <c r="H22" s="27">
        <f>H14+H21</f>
        <v>40656738</v>
      </c>
    </row>
    <row r="23" spans="1:8" ht="13.5" thickTop="1" x14ac:dyDescent="0.2">
      <c r="A23" s="5"/>
      <c r="B23" s="20"/>
      <c r="C23" s="20"/>
      <c r="D23" s="20"/>
      <c r="E23" s="6"/>
      <c r="F23" s="9"/>
      <c r="G23" s="6"/>
      <c r="H23" s="9"/>
    </row>
    <row r="24" spans="1:8" ht="12.75" x14ac:dyDescent="0.2">
      <c r="A24" s="5"/>
      <c r="B24" s="21" t="s">
        <v>24</v>
      </c>
      <c r="C24" s="20"/>
      <c r="D24" s="20"/>
      <c r="E24" s="6"/>
      <c r="F24" s="22"/>
      <c r="G24" s="6"/>
      <c r="H24" s="22"/>
    </row>
    <row r="25" spans="1:8" ht="12.75" x14ac:dyDescent="0.2">
      <c r="A25" s="5"/>
      <c r="B25" s="20"/>
      <c r="C25" s="20"/>
      <c r="D25" s="20"/>
      <c r="E25" s="6"/>
      <c r="F25" s="9"/>
      <c r="G25" s="6"/>
      <c r="H25" s="9"/>
    </row>
    <row r="26" spans="1:8" ht="12.75" x14ac:dyDescent="0.2">
      <c r="A26" s="5"/>
      <c r="B26" s="21" t="s">
        <v>25</v>
      </c>
      <c r="C26" s="20"/>
      <c r="D26" s="20"/>
      <c r="E26" s="6"/>
      <c r="F26" s="22"/>
      <c r="G26" s="6"/>
      <c r="H26" s="22"/>
    </row>
    <row r="27" spans="1:8" ht="12.75" x14ac:dyDescent="0.2">
      <c r="A27" s="5"/>
      <c r="B27" s="20" t="s">
        <v>26</v>
      </c>
      <c r="C27" s="20"/>
      <c r="D27" s="20"/>
      <c r="E27" s="6" t="s">
        <v>42</v>
      </c>
      <c r="F27" s="23">
        <v>2913299</v>
      </c>
      <c r="G27" s="6" t="s">
        <v>42</v>
      </c>
      <c r="H27" s="23">
        <f>5742423</f>
        <v>5742423</v>
      </c>
    </row>
    <row r="28" spans="1:8" ht="12.75" x14ac:dyDescent="0.2">
      <c r="A28" s="5"/>
      <c r="B28" s="20" t="s">
        <v>27</v>
      </c>
      <c r="C28" s="20"/>
      <c r="D28" s="20"/>
      <c r="E28" s="6"/>
      <c r="F28" s="24">
        <v>8828892</v>
      </c>
      <c r="G28" s="6"/>
      <c r="H28" s="24">
        <v>6989867</v>
      </c>
    </row>
    <row r="29" spans="1:8" ht="12.75" x14ac:dyDescent="0.2">
      <c r="A29" s="5"/>
      <c r="B29" s="21" t="s">
        <v>28</v>
      </c>
      <c r="C29" s="20"/>
      <c r="D29" s="20"/>
      <c r="E29" s="6"/>
      <c r="F29" s="25">
        <f>SUM(F27:F28)</f>
        <v>11742191</v>
      </c>
      <c r="G29" s="6"/>
      <c r="H29" s="25">
        <f>SUM(H27:H28)</f>
        <v>12732290</v>
      </c>
    </row>
    <row r="30" spans="1:8" ht="12.75" x14ac:dyDescent="0.2">
      <c r="A30" s="5"/>
      <c r="B30" s="20"/>
      <c r="C30" s="20"/>
      <c r="D30" s="20"/>
      <c r="E30" s="6"/>
      <c r="F30" s="9"/>
      <c r="G30" s="6"/>
      <c r="H30" s="9"/>
    </row>
    <row r="31" spans="1:8" ht="12.75" x14ac:dyDescent="0.2">
      <c r="A31" s="5"/>
      <c r="B31" s="21" t="s">
        <v>29</v>
      </c>
      <c r="C31" s="20"/>
      <c r="D31" s="20"/>
      <c r="E31" s="6"/>
      <c r="F31" s="22"/>
      <c r="G31" s="6"/>
      <c r="H31" s="22"/>
    </row>
    <row r="32" spans="1:8" ht="12.75" x14ac:dyDescent="0.2">
      <c r="A32" s="5"/>
      <c r="B32" s="20" t="s">
        <v>30</v>
      </c>
      <c r="C32" s="20"/>
      <c r="D32" s="20"/>
      <c r="E32" s="6"/>
      <c r="F32" s="24">
        <v>458916</v>
      </c>
      <c r="G32" s="6"/>
      <c r="H32" s="24">
        <v>472166</v>
      </c>
    </row>
    <row r="33" spans="1:8" ht="12.75" x14ac:dyDescent="0.2">
      <c r="A33" s="5"/>
      <c r="B33" s="21" t="s">
        <v>31</v>
      </c>
      <c r="C33" s="20"/>
      <c r="D33" s="20"/>
      <c r="E33" s="6"/>
      <c r="F33" s="28">
        <f>SUM(F32:F32)</f>
        <v>458916</v>
      </c>
      <c r="G33" s="6"/>
      <c r="H33" s="28">
        <f>SUM(H32:H32)</f>
        <v>472166</v>
      </c>
    </row>
    <row r="34" spans="1:8" ht="12.75" x14ac:dyDescent="0.2">
      <c r="A34" s="5"/>
      <c r="B34" s="21" t="s">
        <v>32</v>
      </c>
      <c r="C34" s="20"/>
      <c r="D34" s="20"/>
      <c r="E34" s="6" t="s">
        <v>42</v>
      </c>
      <c r="F34" s="22">
        <f>F29+F33</f>
        <v>12201107</v>
      </c>
      <c r="G34" s="6" t="s">
        <v>42</v>
      </c>
      <c r="H34" s="22">
        <f>H29+H33</f>
        <v>13204456</v>
      </c>
    </row>
    <row r="35" spans="1:8" ht="12.75" x14ac:dyDescent="0.2">
      <c r="A35" s="5"/>
      <c r="B35" s="20"/>
      <c r="C35" s="20"/>
      <c r="D35" s="20"/>
      <c r="E35" s="6"/>
      <c r="F35" s="9"/>
      <c r="G35" s="6"/>
      <c r="H35" s="9"/>
    </row>
    <row r="36" spans="1:8" ht="12.75" x14ac:dyDescent="0.2">
      <c r="A36" s="5"/>
      <c r="B36" s="21" t="s">
        <v>33</v>
      </c>
      <c r="C36" s="20"/>
      <c r="D36" s="20"/>
      <c r="E36" s="6"/>
      <c r="F36" s="22"/>
      <c r="G36" s="6"/>
      <c r="H36" s="22"/>
    </row>
    <row r="37" spans="1:8" ht="12.75" x14ac:dyDescent="0.2">
      <c r="A37" s="5"/>
      <c r="B37" s="20" t="s">
        <v>34</v>
      </c>
      <c r="C37" s="20"/>
      <c r="D37" s="20"/>
      <c r="E37" s="6"/>
      <c r="F37" s="23">
        <v>10000000</v>
      </c>
      <c r="G37" s="6"/>
      <c r="H37" s="23">
        <v>10000000</v>
      </c>
    </row>
    <row r="38" spans="1:8" ht="12.75" x14ac:dyDescent="0.2">
      <c r="A38" s="5"/>
      <c r="B38" s="20" t="s">
        <v>35</v>
      </c>
      <c r="C38" s="20"/>
      <c r="D38" s="20"/>
      <c r="E38" s="6"/>
      <c r="F38" s="23">
        <v>2000000</v>
      </c>
      <c r="G38" s="6"/>
      <c r="H38" s="23">
        <v>2500000</v>
      </c>
    </row>
    <row r="39" spans="1:8" ht="12.75" x14ac:dyDescent="0.2">
      <c r="A39" s="5"/>
      <c r="B39" s="20" t="s">
        <v>36</v>
      </c>
      <c r="C39" s="20"/>
      <c r="D39" s="20"/>
      <c r="E39" s="6"/>
      <c r="F39" s="30">
        <v>-3246</v>
      </c>
      <c r="G39" s="6"/>
      <c r="H39" s="30">
        <v>-23009</v>
      </c>
    </row>
    <row r="40" spans="1:8" ht="12.75" x14ac:dyDescent="0.2">
      <c r="A40" s="5"/>
      <c r="B40" s="20" t="s">
        <v>37</v>
      </c>
      <c r="C40" s="20"/>
      <c r="D40" s="20"/>
      <c r="E40" s="6"/>
      <c r="F40" s="24">
        <v>2846395</v>
      </c>
      <c r="G40" s="6"/>
      <c r="H40" s="24">
        <v>14975291</v>
      </c>
    </row>
    <row r="41" spans="1:8" ht="12.75" x14ac:dyDescent="0.2">
      <c r="A41" s="5"/>
      <c r="B41" s="21" t="s">
        <v>38</v>
      </c>
      <c r="C41" s="20"/>
      <c r="D41" s="20"/>
      <c r="E41" s="6"/>
      <c r="F41" s="28">
        <f>SUM(F37:F40)</f>
        <v>14843149</v>
      </c>
      <c r="G41" s="6"/>
      <c r="H41" s="28">
        <f>SUM(H37:H40)</f>
        <v>27452282</v>
      </c>
    </row>
    <row r="42" spans="1:8" ht="13.5" thickBot="1" x14ac:dyDescent="0.25">
      <c r="A42" s="5"/>
      <c r="B42" s="21" t="s">
        <v>39</v>
      </c>
      <c r="C42" s="20"/>
      <c r="D42" s="20"/>
      <c r="E42" s="6" t="s">
        <v>42</v>
      </c>
      <c r="F42" s="27">
        <f>F34+F41</f>
        <v>27044256</v>
      </c>
      <c r="G42" s="6" t="s">
        <v>42</v>
      </c>
      <c r="H42" s="27">
        <f>H34+H41</f>
        <v>40656738</v>
      </c>
    </row>
    <row r="43" spans="1:8" ht="13.5" thickTop="1" x14ac:dyDescent="0.2">
      <c r="A43" s="5"/>
      <c r="B43" s="20"/>
      <c r="C43" s="20"/>
      <c r="D43" s="20"/>
      <c r="E43" s="6"/>
      <c r="F43" s="9"/>
      <c r="G43" s="6"/>
      <c r="H43" s="9"/>
    </row>
    <row r="44" spans="1:8" ht="13.5" thickBot="1" x14ac:dyDescent="0.25">
      <c r="A44" s="5"/>
      <c r="B44" s="21" t="s">
        <v>40</v>
      </c>
      <c r="C44" s="20"/>
      <c r="D44" s="20"/>
      <c r="E44" s="6" t="s">
        <v>42</v>
      </c>
      <c r="F44" s="29">
        <v>3133782</v>
      </c>
      <c r="G44" s="6" t="s">
        <v>42</v>
      </c>
      <c r="H44" s="29">
        <v>3741583</v>
      </c>
    </row>
    <row r="45" spans="1:8" ht="13.5" thickTop="1" x14ac:dyDescent="0.2">
      <c r="A45" s="5"/>
      <c r="B45" s="20"/>
      <c r="C45" s="20"/>
      <c r="D45" s="20"/>
      <c r="E45" s="6"/>
      <c r="F45" s="9"/>
      <c r="G45" s="6"/>
      <c r="H45" s="9"/>
    </row>
    <row r="46" spans="1:8" ht="13.5" thickBot="1" x14ac:dyDescent="0.25">
      <c r="A46" s="5"/>
      <c r="B46" s="21" t="s">
        <v>41</v>
      </c>
      <c r="C46" s="20"/>
      <c r="D46" s="20"/>
      <c r="E46" s="6" t="s">
        <v>42</v>
      </c>
      <c r="F46" s="29">
        <v>3213842</v>
      </c>
      <c r="G46" s="6" t="s">
        <v>42</v>
      </c>
      <c r="H46" s="29">
        <v>4092083</v>
      </c>
    </row>
    <row r="47" spans="1:8" ht="13.5" thickTop="1" x14ac:dyDescent="0.2">
      <c r="A47" s="5"/>
      <c r="B47" s="20"/>
      <c r="C47" s="20"/>
      <c r="D47" s="20"/>
      <c r="E47" s="6"/>
      <c r="F47" s="9"/>
      <c r="G47" s="6"/>
      <c r="H47" s="9"/>
    </row>
    <row r="48" spans="1:8" ht="12.75" x14ac:dyDescent="0.2">
      <c r="A48" s="5"/>
      <c r="B48" s="37"/>
      <c r="C48" s="37"/>
      <c r="D48" s="37"/>
      <c r="E48" s="6"/>
      <c r="F48" s="9"/>
      <c r="G48" s="6"/>
      <c r="H48" s="9"/>
    </row>
    <row r="49" spans="1:9" ht="12.75" x14ac:dyDescent="0.2">
      <c r="A49" s="5"/>
      <c r="B49" s="37"/>
      <c r="C49" s="37"/>
      <c r="D49" s="37"/>
      <c r="E49" s="6"/>
      <c r="F49" s="9"/>
      <c r="G49" s="6"/>
      <c r="H49" s="9"/>
    </row>
    <row r="50" spans="1:9" ht="12.75" x14ac:dyDescent="0.2">
      <c r="A50" s="5"/>
      <c r="B50" s="37"/>
      <c r="C50" s="37"/>
      <c r="D50" s="37"/>
      <c r="E50" s="6"/>
      <c r="F50" s="9"/>
      <c r="G50" s="6"/>
      <c r="H50" s="9"/>
    </row>
    <row r="51" spans="1:9" x14ac:dyDescent="0.2"/>
    <row r="52" spans="1:9" x14ac:dyDescent="0.2"/>
    <row r="53" spans="1:9" x14ac:dyDescent="0.2"/>
    <row r="54" spans="1:9" ht="12" x14ac:dyDescent="0.2">
      <c r="A54" s="11"/>
      <c r="B54" s="15"/>
      <c r="C54" s="11"/>
      <c r="D54" s="15"/>
      <c r="E54" s="13"/>
      <c r="F54" s="40"/>
      <c r="G54" s="40"/>
      <c r="H54" s="40"/>
    </row>
    <row r="55" spans="1:9" s="16" customFormat="1" ht="2.1" customHeight="1" x14ac:dyDescent="0.2">
      <c r="A55" s="17"/>
      <c r="B55" s="17"/>
      <c r="C55" s="17"/>
      <c r="D55" s="17"/>
      <c r="E55" s="18"/>
      <c r="F55" s="19"/>
      <c r="G55" s="18"/>
      <c r="H55" s="19"/>
      <c r="I55" s="1"/>
    </row>
    <row r="56" spans="1:9" ht="12.75" x14ac:dyDescent="0.2">
      <c r="A56" s="5"/>
      <c r="B56" s="10"/>
      <c r="C56" s="5"/>
      <c r="D56" s="10"/>
      <c r="E56" s="6"/>
      <c r="F56" s="38"/>
      <c r="G56" s="38"/>
      <c r="H56" s="38"/>
    </row>
    <row r="57" spans="1:9" ht="12" x14ac:dyDescent="0.2">
      <c r="A57" s="11"/>
      <c r="B57" s="12" t="s">
        <v>4</v>
      </c>
      <c r="C57" s="11"/>
      <c r="D57" s="12" t="s">
        <v>6</v>
      </c>
      <c r="E57" s="13"/>
      <c r="F57" s="39" t="s">
        <v>8</v>
      </c>
      <c r="G57" s="39"/>
      <c r="H57" s="39"/>
    </row>
    <row r="58" spans="1:9" ht="24" x14ac:dyDescent="0.2">
      <c r="A58" s="11"/>
      <c r="B58" s="14" t="s">
        <v>5</v>
      </c>
      <c r="C58" s="11"/>
      <c r="D58" s="14" t="s">
        <v>7</v>
      </c>
      <c r="E58" s="13"/>
      <c r="F58" s="36" t="s">
        <v>9</v>
      </c>
      <c r="G58" s="36"/>
      <c r="H58" s="36"/>
    </row>
    <row r="59" spans="1:9" hidden="1" x14ac:dyDescent="0.2"/>
    <row r="60" spans="1:9" x14ac:dyDescent="0.2"/>
  </sheetData>
  <mergeCells count="15">
    <mergeCell ref="A1:H1"/>
    <mergeCell ref="A2:H2"/>
    <mergeCell ref="A3:H3"/>
    <mergeCell ref="A4:H4"/>
    <mergeCell ref="F58:H58"/>
    <mergeCell ref="B50:D50"/>
    <mergeCell ref="F56:H56"/>
    <mergeCell ref="F57:H57"/>
    <mergeCell ref="B49:D49"/>
    <mergeCell ref="F54:H54"/>
    <mergeCell ref="B5:H5"/>
    <mergeCell ref="B6:D6"/>
    <mergeCell ref="B7:D7"/>
    <mergeCell ref="B48:D48"/>
    <mergeCell ref="B15:D15"/>
  </mergeCells>
  <phoneticPr fontId="1" type="noConversion"/>
  <printOptions horizontalCentered="1"/>
  <pageMargins left="0.59055118110236227" right="0.59055118110236227" top="0.98425196850393704" bottom="0.98425196850393704" header="0" footer="0"/>
  <pageSetup scale="85" orientation="portrait" horizontalDpi="300" verticalDpi="300" r:id="rId1"/>
  <headerFooter alignWithMargins="0"/>
  <customProperties>
    <customPr name="DVSECTION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F35" sqref="F35"/>
    </sheetView>
  </sheetViews>
  <sheetFormatPr baseColWidth="10" defaultColWidth="0" defaultRowHeight="11.25" customHeight="1" zeroHeight="1" x14ac:dyDescent="0.2"/>
  <cols>
    <col min="1" max="1" width="1.7109375" style="69" customWidth="1"/>
    <col min="2" max="2" width="32.140625" style="69" customWidth="1"/>
    <col min="3" max="3" width="3.85546875" style="69" customWidth="1"/>
    <col min="4" max="4" width="32.140625" style="69" customWidth="1"/>
    <col min="5" max="5" width="3.28515625" style="70" customWidth="1"/>
    <col min="6" max="6" width="15.140625" style="71" customWidth="1"/>
    <col min="7" max="7" width="3.28515625" style="70" customWidth="1"/>
    <col min="8" max="8" width="15.140625" style="71" customWidth="1"/>
    <col min="9" max="10" width="11.42578125" style="43" hidden="1" customWidth="1"/>
    <col min="11" max="11" width="0" style="43" hidden="1" customWidth="1"/>
    <col min="12" max="16384" width="11.42578125" style="43" hidden="1"/>
  </cols>
  <sheetData>
    <row r="1" spans="1:8" ht="52.5" customHeight="1" x14ac:dyDescent="0.2">
      <c r="A1" s="42"/>
      <c r="B1" s="42"/>
      <c r="C1" s="42"/>
      <c r="D1" s="42"/>
      <c r="E1" s="42"/>
      <c r="F1" s="42"/>
      <c r="G1" s="42"/>
      <c r="H1" s="42"/>
    </row>
    <row r="2" spans="1:8" ht="12.75" x14ac:dyDescent="0.2">
      <c r="A2" s="44" t="s">
        <v>0</v>
      </c>
      <c r="B2" s="44"/>
      <c r="C2" s="44"/>
      <c r="D2" s="44"/>
      <c r="E2" s="44"/>
      <c r="F2" s="44"/>
      <c r="G2" s="44"/>
      <c r="H2" s="44"/>
    </row>
    <row r="3" spans="1:8" ht="12.75" customHeight="1" x14ac:dyDescent="0.2">
      <c r="A3" s="44" t="s">
        <v>43</v>
      </c>
      <c r="B3" s="44"/>
      <c r="C3" s="44"/>
      <c r="D3" s="44"/>
      <c r="E3" s="44"/>
      <c r="F3" s="44"/>
      <c r="G3" s="44"/>
      <c r="H3" s="44"/>
    </row>
    <row r="4" spans="1:8" ht="15" customHeight="1" x14ac:dyDescent="0.2">
      <c r="A4" s="45" t="s">
        <v>1</v>
      </c>
      <c r="B4" s="45"/>
      <c r="C4" s="45"/>
      <c r="D4" s="45"/>
      <c r="E4" s="45"/>
      <c r="F4" s="45"/>
      <c r="G4" s="45"/>
      <c r="H4" s="45"/>
    </row>
    <row r="5" spans="1:8" ht="12.75" x14ac:dyDescent="0.2">
      <c r="A5" s="46"/>
      <c r="B5" s="47"/>
      <c r="C5" s="47"/>
      <c r="D5" s="47"/>
      <c r="E5" s="47"/>
      <c r="F5" s="47"/>
      <c r="G5" s="47"/>
      <c r="H5" s="47"/>
    </row>
    <row r="6" spans="1:8" ht="12.75" x14ac:dyDescent="0.2">
      <c r="A6" s="46"/>
      <c r="B6" s="48"/>
      <c r="C6" s="48"/>
      <c r="D6" s="48"/>
      <c r="E6" s="49"/>
      <c r="F6" s="50">
        <v>2017</v>
      </c>
      <c r="G6" s="51"/>
      <c r="H6" s="50">
        <v>2016</v>
      </c>
    </row>
    <row r="7" spans="1:8" ht="12.75" x14ac:dyDescent="0.2">
      <c r="A7" s="46"/>
      <c r="B7" s="48"/>
      <c r="C7" s="48"/>
      <c r="D7" s="48"/>
      <c r="E7" s="49"/>
      <c r="F7" s="52"/>
      <c r="G7" s="49"/>
      <c r="H7" s="52"/>
    </row>
    <row r="8" spans="1:8" ht="12.75" x14ac:dyDescent="0.2">
      <c r="A8" s="46"/>
      <c r="B8" s="53" t="s">
        <v>44</v>
      </c>
      <c r="C8" s="54"/>
      <c r="D8" s="54"/>
      <c r="E8" s="49"/>
      <c r="F8" s="55"/>
      <c r="G8" s="49"/>
      <c r="H8" s="55"/>
    </row>
    <row r="9" spans="1:8" ht="12.75" x14ac:dyDescent="0.2">
      <c r="A9" s="46"/>
      <c r="B9" s="54" t="s">
        <v>45</v>
      </c>
      <c r="C9" s="54"/>
      <c r="D9" s="54"/>
      <c r="E9" s="49" t="s">
        <v>42</v>
      </c>
      <c r="F9" s="56">
        <v>10392527</v>
      </c>
      <c r="G9" s="49" t="s">
        <v>42</v>
      </c>
      <c r="H9" s="56">
        <v>9498794</v>
      </c>
    </row>
    <row r="10" spans="1:8" ht="12.75" x14ac:dyDescent="0.2">
      <c r="A10" s="46"/>
      <c r="B10" s="53" t="s">
        <v>46</v>
      </c>
      <c r="C10" s="54"/>
      <c r="D10" s="54"/>
      <c r="E10" s="49"/>
      <c r="F10" s="57">
        <f>SUM(F9)</f>
        <v>10392527</v>
      </c>
      <c r="G10" s="49"/>
      <c r="H10" s="57">
        <f>SUM(H9)</f>
        <v>9498794</v>
      </c>
    </row>
    <row r="11" spans="1:8" ht="12.75" x14ac:dyDescent="0.2">
      <c r="A11" s="46"/>
      <c r="B11" s="48"/>
      <c r="C11" s="48"/>
      <c r="D11" s="48"/>
      <c r="E11" s="49"/>
      <c r="F11" s="52"/>
      <c r="G11" s="49"/>
      <c r="H11" s="52"/>
    </row>
    <row r="12" spans="1:8" ht="12.75" x14ac:dyDescent="0.2">
      <c r="A12" s="46"/>
      <c r="B12" s="53" t="s">
        <v>47</v>
      </c>
      <c r="C12" s="54"/>
      <c r="D12" s="54"/>
      <c r="E12" s="49"/>
      <c r="F12" s="55"/>
      <c r="G12" s="49"/>
      <c r="H12" s="55"/>
    </row>
    <row r="13" spans="1:8" ht="12.75" x14ac:dyDescent="0.2">
      <c r="A13" s="46"/>
      <c r="B13" s="54" t="s">
        <v>48</v>
      </c>
      <c r="C13" s="54"/>
      <c r="D13" s="54"/>
      <c r="E13" s="49"/>
      <c r="F13" s="58">
        <v>4210098</v>
      </c>
      <c r="G13" s="49"/>
      <c r="H13" s="58">
        <v>4031342</v>
      </c>
    </row>
    <row r="14" spans="1:8" ht="12.75" x14ac:dyDescent="0.2">
      <c r="A14" s="46"/>
      <c r="B14" s="54" t="s">
        <v>49</v>
      </c>
      <c r="C14" s="54"/>
      <c r="D14" s="54"/>
      <c r="E14" s="49"/>
      <c r="F14" s="58">
        <v>155424</v>
      </c>
      <c r="G14" s="49"/>
      <c r="H14" s="58">
        <v>208586</v>
      </c>
    </row>
    <row r="15" spans="1:8" ht="12.75" x14ac:dyDescent="0.2">
      <c r="A15" s="46"/>
      <c r="B15" s="54" t="s">
        <v>50</v>
      </c>
      <c r="C15" s="54"/>
      <c r="D15" s="54"/>
      <c r="E15" s="49"/>
      <c r="F15" s="56">
        <v>193236</v>
      </c>
      <c r="G15" s="49"/>
      <c r="H15" s="56">
        <v>260767</v>
      </c>
    </row>
    <row r="16" spans="1:8" ht="12.75" x14ac:dyDescent="0.2">
      <c r="A16" s="46"/>
      <c r="B16" s="53" t="s">
        <v>46</v>
      </c>
      <c r="C16" s="54"/>
      <c r="D16" s="54"/>
      <c r="E16" s="49"/>
      <c r="F16" s="57">
        <f>SUM(F13:F15)</f>
        <v>4558758</v>
      </c>
      <c r="G16" s="49"/>
      <c r="H16" s="57">
        <f>SUM(H13:H15)</f>
        <v>4500695</v>
      </c>
    </row>
    <row r="17" spans="1:8" ht="12.75" x14ac:dyDescent="0.2">
      <c r="A17" s="46"/>
      <c r="B17" s="54"/>
      <c r="C17" s="54"/>
      <c r="D17" s="54"/>
      <c r="E17" s="49"/>
      <c r="F17" s="52"/>
      <c r="G17" s="49"/>
      <c r="H17" s="52"/>
    </row>
    <row r="18" spans="1:8" ht="12.75" x14ac:dyDescent="0.2">
      <c r="A18" s="46"/>
      <c r="B18" s="53" t="s">
        <v>51</v>
      </c>
      <c r="C18" s="54"/>
      <c r="D18" s="54"/>
      <c r="E18" s="49" t="s">
        <v>42</v>
      </c>
      <c r="F18" s="55">
        <f>F10-F16</f>
        <v>5833769</v>
      </c>
      <c r="G18" s="49" t="s">
        <v>42</v>
      </c>
      <c r="H18" s="55">
        <f>H10-H16</f>
        <v>4998099</v>
      </c>
    </row>
    <row r="19" spans="1:8" ht="12.75" x14ac:dyDescent="0.2">
      <c r="A19" s="46"/>
      <c r="B19" s="54"/>
      <c r="C19" s="54"/>
      <c r="D19" s="54"/>
      <c r="E19" s="49"/>
      <c r="F19" s="52"/>
      <c r="G19" s="49"/>
      <c r="H19" s="52"/>
    </row>
    <row r="20" spans="1:8" ht="12.75" x14ac:dyDescent="0.2">
      <c r="A20" s="46"/>
      <c r="B20" s="53" t="s">
        <v>52</v>
      </c>
      <c r="C20" s="54"/>
      <c r="D20" s="54"/>
      <c r="E20" s="49"/>
      <c r="F20" s="55"/>
      <c r="G20" s="49"/>
      <c r="H20" s="55"/>
    </row>
    <row r="21" spans="1:8" ht="12.75" x14ac:dyDescent="0.2">
      <c r="A21" s="46"/>
      <c r="B21" s="54" t="s">
        <v>53</v>
      </c>
      <c r="C21" s="54"/>
      <c r="D21" s="54"/>
      <c r="E21" s="49"/>
      <c r="F21" s="58">
        <v>1929311</v>
      </c>
      <c r="G21" s="49"/>
      <c r="H21" s="58">
        <v>2131025</v>
      </c>
    </row>
    <row r="22" spans="1:8" ht="12.75" x14ac:dyDescent="0.2">
      <c r="A22" s="46"/>
      <c r="B22" s="54" t="s">
        <v>54</v>
      </c>
      <c r="C22" s="54"/>
      <c r="D22" s="54"/>
      <c r="E22" s="49"/>
      <c r="F22" s="58">
        <v>86435</v>
      </c>
      <c r="G22" s="49"/>
      <c r="H22" s="58">
        <v>89679</v>
      </c>
    </row>
    <row r="23" spans="1:8" ht="12.75" x14ac:dyDescent="0.2">
      <c r="A23" s="46"/>
      <c r="B23" s="54" t="s">
        <v>55</v>
      </c>
      <c r="C23" s="54"/>
      <c r="D23" s="54"/>
      <c r="E23" s="49"/>
      <c r="F23" s="56">
        <v>3428</v>
      </c>
      <c r="G23" s="49"/>
      <c r="H23" s="56" t="s">
        <v>56</v>
      </c>
    </row>
    <row r="24" spans="1:8" ht="12.75" x14ac:dyDescent="0.2">
      <c r="A24" s="46"/>
      <c r="B24" s="53" t="s">
        <v>46</v>
      </c>
      <c r="C24" s="54"/>
      <c r="D24" s="54"/>
      <c r="E24" s="49"/>
      <c r="F24" s="57">
        <f>SUM(F21:F23)</f>
        <v>2019174</v>
      </c>
      <c r="G24" s="49"/>
      <c r="H24" s="57">
        <f>SUM(H21:H23)</f>
        <v>2220704</v>
      </c>
    </row>
    <row r="25" spans="1:8" ht="12.75" x14ac:dyDescent="0.2">
      <c r="A25" s="46"/>
      <c r="B25" s="54"/>
      <c r="C25" s="54"/>
      <c r="D25" s="54"/>
      <c r="E25" s="49"/>
      <c r="F25" s="52"/>
      <c r="G25" s="49"/>
      <c r="H25" s="52"/>
    </row>
    <row r="26" spans="1:8" ht="12.75" x14ac:dyDescent="0.2">
      <c r="A26" s="46"/>
      <c r="B26" s="53" t="s">
        <v>57</v>
      </c>
      <c r="C26" s="54"/>
      <c r="D26" s="54"/>
      <c r="E26" s="49"/>
      <c r="F26" s="55"/>
      <c r="G26" s="49"/>
      <c r="H26" s="55"/>
    </row>
    <row r="27" spans="1:8" ht="12.75" x14ac:dyDescent="0.2">
      <c r="A27" s="46"/>
      <c r="B27" s="54" t="s">
        <v>58</v>
      </c>
      <c r="C27" s="54"/>
      <c r="D27" s="54"/>
      <c r="E27" s="49"/>
      <c r="F27" s="58" t="s">
        <v>56</v>
      </c>
      <c r="G27" s="49"/>
      <c r="H27" s="58">
        <v>8</v>
      </c>
    </row>
    <row r="28" spans="1:8" ht="12.75" x14ac:dyDescent="0.2">
      <c r="A28" s="46"/>
      <c r="B28" s="54" t="s">
        <v>59</v>
      </c>
      <c r="C28" s="54"/>
      <c r="D28" s="54"/>
      <c r="E28" s="49"/>
      <c r="F28" s="59">
        <v>-235587</v>
      </c>
      <c r="G28" s="60"/>
      <c r="H28" s="59">
        <v>-232861</v>
      </c>
    </row>
    <row r="29" spans="1:8" ht="12.75" x14ac:dyDescent="0.2">
      <c r="A29" s="46"/>
      <c r="B29" s="53" t="s">
        <v>46</v>
      </c>
      <c r="C29" s="54"/>
      <c r="D29" s="54"/>
      <c r="E29" s="49"/>
      <c r="F29" s="61">
        <f>SUM(F27:F28)</f>
        <v>-235587</v>
      </c>
      <c r="G29" s="60"/>
      <c r="H29" s="61">
        <f>SUM(H27:H28)</f>
        <v>-232853</v>
      </c>
    </row>
    <row r="30" spans="1:8" ht="12.75" x14ac:dyDescent="0.2">
      <c r="A30" s="46"/>
      <c r="B30" s="54"/>
      <c r="C30" s="54"/>
      <c r="D30" s="54"/>
      <c r="E30" s="49"/>
      <c r="F30" s="60"/>
      <c r="G30" s="60"/>
      <c r="H30" s="60"/>
    </row>
    <row r="31" spans="1:8" ht="12.75" x14ac:dyDescent="0.2">
      <c r="A31" s="46"/>
      <c r="B31" s="53" t="s">
        <v>60</v>
      </c>
      <c r="C31" s="54"/>
      <c r="D31" s="54"/>
      <c r="E31" s="49"/>
      <c r="F31" s="62"/>
      <c r="G31" s="60"/>
      <c r="H31" s="62"/>
    </row>
    <row r="32" spans="1:8" ht="12.75" x14ac:dyDescent="0.2">
      <c r="A32" s="46"/>
      <c r="B32" s="54" t="s">
        <v>61</v>
      </c>
      <c r="C32" s="54"/>
      <c r="D32" s="54"/>
      <c r="E32" s="49"/>
      <c r="F32" s="63">
        <v>6566</v>
      </c>
      <c r="G32" s="60"/>
      <c r="H32" s="63">
        <v>6393</v>
      </c>
    </row>
    <row r="33" spans="1:8" ht="12.75" x14ac:dyDescent="0.2">
      <c r="A33" s="46"/>
      <c r="B33" s="54" t="s">
        <v>62</v>
      </c>
      <c r="C33" s="54"/>
      <c r="D33" s="54"/>
      <c r="E33" s="49"/>
      <c r="F33" s="63">
        <v>-1018</v>
      </c>
      <c r="G33" s="60"/>
      <c r="H33" s="63">
        <v>-543</v>
      </c>
    </row>
    <row r="34" spans="1:8" ht="12.75" x14ac:dyDescent="0.2">
      <c r="A34" s="46"/>
      <c r="B34" s="54" t="s">
        <v>63</v>
      </c>
      <c r="C34" s="54"/>
      <c r="D34" s="54"/>
      <c r="E34" s="49"/>
      <c r="F34" s="63">
        <v>10967</v>
      </c>
      <c r="G34" s="60"/>
      <c r="H34" s="63">
        <v>14049</v>
      </c>
    </row>
    <row r="35" spans="1:8" ht="12.75" x14ac:dyDescent="0.2">
      <c r="A35" s="46"/>
      <c r="B35" s="54" t="s">
        <v>64</v>
      </c>
      <c r="C35" s="54"/>
      <c r="D35" s="54"/>
      <c r="E35" s="49"/>
      <c r="F35" s="59">
        <v>-14903</v>
      </c>
      <c r="G35" s="60"/>
      <c r="H35" s="59">
        <v>-578607</v>
      </c>
    </row>
    <row r="36" spans="1:8" ht="12.75" x14ac:dyDescent="0.2">
      <c r="A36" s="46"/>
      <c r="B36" s="53" t="s">
        <v>46</v>
      </c>
      <c r="C36" s="54"/>
      <c r="D36" s="54"/>
      <c r="E36" s="49"/>
      <c r="F36" s="61">
        <f>SUM(F32:F35)</f>
        <v>1612</v>
      </c>
      <c r="G36" s="60"/>
      <c r="H36" s="61">
        <f>SUM(H32:H35)</f>
        <v>-558708</v>
      </c>
    </row>
    <row r="37" spans="1:8" ht="12.75" x14ac:dyDescent="0.2">
      <c r="A37" s="46"/>
      <c r="B37" s="54"/>
      <c r="C37" s="54"/>
      <c r="D37" s="54"/>
      <c r="E37" s="49"/>
      <c r="F37" s="52"/>
      <c r="G37" s="49"/>
      <c r="H37" s="52"/>
    </row>
    <row r="38" spans="1:8" ht="12.75" x14ac:dyDescent="0.2">
      <c r="A38" s="46"/>
      <c r="B38" s="53" t="s">
        <v>65</v>
      </c>
      <c r="C38" s="54"/>
      <c r="D38" s="54"/>
      <c r="E38" s="49" t="s">
        <v>42</v>
      </c>
      <c r="F38" s="55">
        <f>F10-F16-F24-F29-F36</f>
        <v>4048570</v>
      </c>
      <c r="G38" s="49" t="s">
        <v>42</v>
      </c>
      <c r="H38" s="55">
        <f>H10-H16-H24-H29-H36</f>
        <v>3568956</v>
      </c>
    </row>
    <row r="39" spans="1:8" ht="12.75" x14ac:dyDescent="0.2">
      <c r="A39" s="46"/>
      <c r="B39" s="54"/>
      <c r="C39" s="54"/>
      <c r="D39" s="54"/>
      <c r="E39" s="49"/>
      <c r="F39" s="52"/>
      <c r="G39" s="49"/>
      <c r="H39" s="52"/>
    </row>
    <row r="40" spans="1:8" ht="12.75" x14ac:dyDescent="0.2">
      <c r="A40" s="46"/>
      <c r="B40" s="54" t="s">
        <v>66</v>
      </c>
      <c r="C40" s="54"/>
      <c r="D40" s="54"/>
      <c r="E40" s="49"/>
      <c r="F40" s="58">
        <v>1076575</v>
      </c>
      <c r="G40" s="49"/>
      <c r="H40" s="58">
        <v>956260</v>
      </c>
    </row>
    <row r="41" spans="1:8" ht="12.75" x14ac:dyDescent="0.2">
      <c r="A41" s="46"/>
      <c r="B41" s="54" t="s">
        <v>67</v>
      </c>
      <c r="C41" s="54"/>
      <c r="D41" s="54"/>
      <c r="E41" s="49"/>
      <c r="F41" s="56">
        <v>125600</v>
      </c>
      <c r="G41" s="49"/>
      <c r="H41" s="56">
        <v>178531</v>
      </c>
    </row>
    <row r="42" spans="1:8" ht="12.75" x14ac:dyDescent="0.2">
      <c r="A42" s="46"/>
      <c r="B42" s="53" t="s">
        <v>68</v>
      </c>
      <c r="C42" s="54"/>
      <c r="D42" s="54"/>
      <c r="E42" s="49" t="s">
        <v>42</v>
      </c>
      <c r="F42" s="57">
        <f>F38-F40-F41</f>
        <v>2846395</v>
      </c>
      <c r="G42" s="49" t="s">
        <v>42</v>
      </c>
      <c r="H42" s="57">
        <f>H38-H40-H41</f>
        <v>2434165</v>
      </c>
    </row>
    <row r="43" spans="1:8" ht="12.75" x14ac:dyDescent="0.2">
      <c r="A43" s="46"/>
      <c r="B43" s="54"/>
      <c r="C43" s="54"/>
      <c r="D43" s="54"/>
      <c r="E43" s="49"/>
      <c r="F43" s="52"/>
      <c r="G43" s="49"/>
      <c r="H43" s="52"/>
    </row>
    <row r="44" spans="1:8" ht="13.5" thickBot="1" x14ac:dyDescent="0.25">
      <c r="A44" s="46"/>
      <c r="B44" s="53" t="s">
        <v>69</v>
      </c>
      <c r="C44" s="54"/>
      <c r="D44" s="54"/>
      <c r="E44" s="49" t="s">
        <v>42</v>
      </c>
      <c r="F44" s="64">
        <f>F42</f>
        <v>2846395</v>
      </c>
      <c r="G44" s="49" t="s">
        <v>42</v>
      </c>
      <c r="H44" s="64">
        <f>H42</f>
        <v>2434165</v>
      </c>
    </row>
    <row r="45" spans="1:8" ht="13.5" thickTop="1" x14ac:dyDescent="0.2">
      <c r="A45" s="46"/>
      <c r="B45" s="54"/>
      <c r="C45" s="54"/>
      <c r="D45" s="54"/>
      <c r="E45" s="49"/>
      <c r="F45" s="52"/>
      <c r="G45" s="49"/>
      <c r="H45" s="52"/>
    </row>
    <row r="46" spans="1:8" ht="12.75" x14ac:dyDescent="0.2">
      <c r="A46" s="65"/>
      <c r="B46" s="66" t="s">
        <v>70</v>
      </c>
      <c r="C46" s="66"/>
      <c r="D46" s="66"/>
      <c r="E46" s="51"/>
      <c r="F46" s="67">
        <f>F44/1000000</f>
        <v>2.8463949999999998</v>
      </c>
      <c r="G46" s="51"/>
      <c r="H46" s="67">
        <f>H44/1250000</f>
        <v>1.9473320000000001</v>
      </c>
    </row>
    <row r="47" spans="1:8" ht="12.75" x14ac:dyDescent="0.2">
      <c r="A47" s="46"/>
      <c r="B47" s="48"/>
      <c r="C47" s="48"/>
      <c r="D47" s="48"/>
      <c r="E47" s="49"/>
      <c r="F47" s="68"/>
      <c r="G47" s="49"/>
      <c r="H47" s="68"/>
    </row>
    <row r="48" spans="1:8" ht="12.75" x14ac:dyDescent="0.2">
      <c r="A48" s="46"/>
      <c r="B48" s="48"/>
      <c r="C48" s="48"/>
      <c r="D48" s="48"/>
      <c r="E48" s="49"/>
      <c r="F48" s="52"/>
      <c r="G48" s="49"/>
      <c r="H48" s="52"/>
    </row>
    <row r="49" spans="1:8" x14ac:dyDescent="0.2"/>
    <row r="50" spans="1:8" x14ac:dyDescent="0.2"/>
    <row r="51" spans="1:8" x14ac:dyDescent="0.2"/>
    <row r="52" spans="1:8" ht="12" x14ac:dyDescent="0.2">
      <c r="A52" s="72"/>
      <c r="B52" s="73"/>
      <c r="C52" s="72"/>
      <c r="D52" s="73"/>
      <c r="E52" s="74"/>
      <c r="F52" s="75"/>
      <c r="G52" s="75"/>
      <c r="H52" s="75"/>
    </row>
    <row r="53" spans="1:8" s="79" customFormat="1" ht="2.1" customHeight="1" x14ac:dyDescent="0.2">
      <c r="A53" s="76"/>
      <c r="B53" s="76"/>
      <c r="C53" s="76"/>
      <c r="D53" s="76"/>
      <c r="E53" s="77"/>
      <c r="F53" s="78"/>
      <c r="G53" s="77"/>
      <c r="H53" s="78"/>
    </row>
    <row r="54" spans="1:8" x14ac:dyDescent="0.2"/>
    <row r="55" spans="1:8" x14ac:dyDescent="0.2"/>
    <row r="56" spans="1:8" ht="12.75" x14ac:dyDescent="0.2">
      <c r="A56" s="46"/>
      <c r="B56" s="80"/>
      <c r="C56" s="46"/>
      <c r="D56" s="80"/>
      <c r="E56" s="49"/>
      <c r="F56" s="81"/>
      <c r="G56" s="81"/>
      <c r="H56" s="81"/>
    </row>
    <row r="57" spans="1:8" ht="12" x14ac:dyDescent="0.2">
      <c r="A57" s="72"/>
      <c r="B57" s="82" t="s">
        <v>4</v>
      </c>
      <c r="C57" s="72"/>
      <c r="D57" s="82" t="s">
        <v>6</v>
      </c>
      <c r="E57" s="74"/>
      <c r="F57" s="83" t="s">
        <v>8</v>
      </c>
      <c r="G57" s="83"/>
      <c r="H57" s="83"/>
    </row>
    <row r="58" spans="1:8" ht="24" x14ac:dyDescent="0.2">
      <c r="A58" s="72"/>
      <c r="B58" s="84" t="s">
        <v>5</v>
      </c>
      <c r="C58" s="72"/>
      <c r="D58" s="84" t="s">
        <v>7</v>
      </c>
      <c r="E58" s="74"/>
      <c r="F58" s="85" t="s">
        <v>9</v>
      </c>
      <c r="G58" s="85"/>
      <c r="H58" s="85"/>
    </row>
    <row r="59" spans="1:8" x14ac:dyDescent="0.2"/>
  </sheetData>
  <mergeCells count="15">
    <mergeCell ref="F56:H56"/>
    <mergeCell ref="F57:H57"/>
    <mergeCell ref="F58:H58"/>
    <mergeCell ref="B7:D7"/>
    <mergeCell ref="B11:D11"/>
    <mergeCell ref="B46:D46"/>
    <mergeCell ref="B47:D47"/>
    <mergeCell ref="B48:D48"/>
    <mergeCell ref="F52:H52"/>
    <mergeCell ref="A1:H1"/>
    <mergeCell ref="A2:H2"/>
    <mergeCell ref="A3:H3"/>
    <mergeCell ref="A4:H4"/>
    <mergeCell ref="B5:H5"/>
    <mergeCell ref="B6:D6"/>
  </mergeCells>
  <printOptions horizontalCentered="1"/>
  <pageMargins left="0.74803149606299213" right="0.74803149606299213" top="0.98425196850393704" bottom="0.98425196850393704" header="0" footer="0"/>
  <pageSetup scale="84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60"/>
  <sheetViews>
    <sheetView topLeftCell="A10" workbookViewId="0">
      <selection sqref="A1:H1"/>
    </sheetView>
  </sheetViews>
  <sheetFormatPr baseColWidth="10" defaultColWidth="0" defaultRowHeight="11.25" customHeight="1" zeroHeight="1" x14ac:dyDescent="0.2"/>
  <cols>
    <col min="1" max="1" width="1.7109375" style="4" customWidth="1"/>
    <col min="2" max="2" width="32.140625" style="4" customWidth="1"/>
    <col min="3" max="3" width="3.85546875" style="4" customWidth="1"/>
    <col min="4" max="4" width="32.140625" style="4" customWidth="1"/>
    <col min="5" max="5" width="3.28515625" style="2" customWidth="1"/>
    <col min="6" max="6" width="15.140625" style="3" customWidth="1"/>
    <col min="7" max="7" width="3.28515625" style="2" customWidth="1"/>
    <col min="8" max="8" width="15.140625" style="3" customWidth="1"/>
    <col min="9" max="9" width="0.5703125" style="1" customWidth="1"/>
    <col min="10" max="10" width="11.42578125" style="1" hidden="1" customWidth="1"/>
    <col min="11" max="16384" width="0" style="1" hidden="1"/>
  </cols>
  <sheetData>
    <row r="1" spans="1:8" ht="52.5" customHeight="1" x14ac:dyDescent="0.2">
      <c r="A1" s="33"/>
      <c r="B1" s="33"/>
      <c r="C1" s="33"/>
      <c r="D1" s="33"/>
      <c r="E1" s="33"/>
      <c r="F1" s="33"/>
      <c r="G1" s="33"/>
      <c r="H1" s="33"/>
    </row>
    <row r="2" spans="1:8" ht="12.75" x14ac:dyDescent="0.2">
      <c r="A2" s="34" t="s">
        <v>0</v>
      </c>
      <c r="B2" s="34"/>
      <c r="C2" s="34"/>
      <c r="D2" s="34"/>
      <c r="E2" s="34"/>
      <c r="F2" s="34"/>
      <c r="G2" s="34"/>
      <c r="H2" s="34"/>
    </row>
    <row r="3" spans="1:8" ht="12.75" customHeight="1" x14ac:dyDescent="0.2">
      <c r="A3" s="34" t="s">
        <v>3</v>
      </c>
      <c r="B3" s="34"/>
      <c r="C3" s="34"/>
      <c r="D3" s="34"/>
      <c r="E3" s="34"/>
      <c r="F3" s="34"/>
      <c r="G3" s="34"/>
      <c r="H3" s="34"/>
    </row>
    <row r="4" spans="1:8" ht="15" customHeight="1" x14ac:dyDescent="0.2">
      <c r="A4" s="35" t="s">
        <v>1</v>
      </c>
      <c r="B4" s="35"/>
      <c r="C4" s="35"/>
      <c r="D4" s="35"/>
      <c r="E4" s="35"/>
      <c r="F4" s="35"/>
      <c r="G4" s="35"/>
      <c r="H4" s="35"/>
    </row>
    <row r="5" spans="1:8" ht="12.75" x14ac:dyDescent="0.2">
      <c r="A5" s="5"/>
      <c r="B5" s="41"/>
      <c r="C5" s="41"/>
      <c r="D5" s="41"/>
      <c r="E5" s="41"/>
      <c r="F5" s="41"/>
      <c r="G5" s="41"/>
      <c r="H5" s="41"/>
    </row>
    <row r="6" spans="1:8" ht="12.75" x14ac:dyDescent="0.2">
      <c r="A6" s="5"/>
      <c r="B6" s="37"/>
      <c r="C6" s="37"/>
      <c r="D6" s="37"/>
      <c r="E6" s="6"/>
      <c r="F6" s="7">
        <v>2017</v>
      </c>
      <c r="G6" s="8"/>
      <c r="H6" s="7">
        <v>2016</v>
      </c>
    </row>
    <row r="7" spans="1:8" ht="12.75" x14ac:dyDescent="0.2">
      <c r="A7" s="5"/>
      <c r="B7" s="37"/>
      <c r="C7" s="37"/>
      <c r="D7" s="37"/>
      <c r="E7" s="6"/>
      <c r="F7" s="9"/>
      <c r="G7" s="6"/>
      <c r="H7" s="9"/>
    </row>
    <row r="8" spans="1:8" ht="12.75" x14ac:dyDescent="0.2">
      <c r="A8" s="5"/>
      <c r="B8" s="21" t="s">
        <v>10</v>
      </c>
      <c r="C8" s="31"/>
      <c r="D8" s="31"/>
      <c r="E8" s="6"/>
      <c r="F8" s="22"/>
      <c r="G8" s="6"/>
      <c r="H8" s="22"/>
    </row>
    <row r="9" spans="1:8" ht="12.75" x14ac:dyDescent="0.2">
      <c r="A9" s="5"/>
      <c r="B9" s="21" t="s">
        <v>11</v>
      </c>
      <c r="C9" s="31"/>
      <c r="D9" s="31"/>
      <c r="E9" s="6"/>
      <c r="F9" s="22"/>
      <c r="G9" s="6"/>
      <c r="H9" s="22"/>
    </row>
    <row r="10" spans="1:8" ht="12.75" x14ac:dyDescent="0.2">
      <c r="A10" s="5"/>
      <c r="B10" s="31" t="s">
        <v>12</v>
      </c>
      <c r="C10" s="31"/>
      <c r="D10" s="31"/>
      <c r="E10" s="6" t="s">
        <v>42</v>
      </c>
      <c r="F10" s="23">
        <v>8820478</v>
      </c>
      <c r="G10" s="6" t="s">
        <v>42</v>
      </c>
      <c r="H10" s="23">
        <v>17297174</v>
      </c>
    </row>
    <row r="11" spans="1:8" ht="12.75" x14ac:dyDescent="0.2">
      <c r="A11" s="5"/>
      <c r="B11" s="31" t="s">
        <v>13</v>
      </c>
      <c r="C11" s="31"/>
      <c r="D11" s="31"/>
      <c r="E11" s="6"/>
      <c r="F11" s="23">
        <v>15445570</v>
      </c>
      <c r="G11" s="6"/>
      <c r="H11" s="23">
        <v>21008565</v>
      </c>
    </row>
    <row r="12" spans="1:8" ht="12.75" x14ac:dyDescent="0.2">
      <c r="A12" s="5"/>
      <c r="B12" s="31" t="s">
        <v>14</v>
      </c>
      <c r="C12" s="31"/>
      <c r="D12" s="31"/>
      <c r="E12" s="6"/>
      <c r="F12" s="23">
        <v>775139</v>
      </c>
      <c r="G12" s="6"/>
      <c r="H12" s="23">
        <v>492298</v>
      </c>
    </row>
    <row r="13" spans="1:8" ht="12.75" x14ac:dyDescent="0.2">
      <c r="A13" s="5"/>
      <c r="B13" s="31" t="s">
        <v>15</v>
      </c>
      <c r="C13" s="31"/>
      <c r="D13" s="31"/>
      <c r="E13" s="6"/>
      <c r="F13" s="24">
        <v>210971</v>
      </c>
      <c r="G13" s="6"/>
      <c r="H13" s="24">
        <v>31574</v>
      </c>
    </row>
    <row r="14" spans="1:8" ht="12.75" x14ac:dyDescent="0.2">
      <c r="A14" s="5"/>
      <c r="B14" s="21" t="s">
        <v>16</v>
      </c>
      <c r="C14" s="31"/>
      <c r="D14" s="31"/>
      <c r="E14" s="6"/>
      <c r="F14" s="25">
        <f>SUM(F10:F13)</f>
        <v>25252158</v>
      </c>
      <c r="G14" s="6"/>
      <c r="H14" s="25">
        <f>SUM(H10:H13)</f>
        <v>38829611</v>
      </c>
    </row>
    <row r="15" spans="1:8" ht="12.75" x14ac:dyDescent="0.2">
      <c r="A15" s="5"/>
      <c r="B15" s="37"/>
      <c r="C15" s="37"/>
      <c r="D15" s="37"/>
      <c r="E15" s="6"/>
      <c r="F15" s="9"/>
      <c r="G15" s="6"/>
      <c r="H15" s="9"/>
    </row>
    <row r="16" spans="1:8" ht="12.75" x14ac:dyDescent="0.2">
      <c r="A16" s="5"/>
      <c r="B16" s="21" t="s">
        <v>17</v>
      </c>
      <c r="C16" s="31"/>
      <c r="D16" s="31"/>
      <c r="E16" s="6"/>
      <c r="F16" s="22"/>
      <c r="G16" s="6"/>
      <c r="H16" s="22"/>
    </row>
    <row r="17" spans="1:8" ht="12.75" x14ac:dyDescent="0.2">
      <c r="A17" s="5"/>
      <c r="B17" s="31" t="s">
        <v>18</v>
      </c>
      <c r="C17" s="31"/>
      <c r="D17" s="31"/>
      <c r="E17" s="6"/>
      <c r="F17" s="23">
        <v>1947</v>
      </c>
      <c r="G17" s="6"/>
      <c r="H17" s="23">
        <v>15</v>
      </c>
    </row>
    <row r="18" spans="1:8" ht="12.75" x14ac:dyDescent="0.2">
      <c r="A18" s="5"/>
      <c r="B18" s="31" t="s">
        <v>19</v>
      </c>
      <c r="C18" s="31"/>
      <c r="D18" s="31"/>
      <c r="E18" s="6"/>
      <c r="F18" s="23">
        <v>686277</v>
      </c>
      <c r="G18" s="6"/>
      <c r="H18" s="23">
        <v>719842</v>
      </c>
    </row>
    <row r="19" spans="1:8" ht="12.75" x14ac:dyDescent="0.2">
      <c r="A19" s="5"/>
      <c r="B19" s="31" t="s">
        <v>20</v>
      </c>
      <c r="C19" s="31"/>
      <c r="D19" s="31"/>
      <c r="E19" s="6"/>
      <c r="F19" s="23">
        <v>741770</v>
      </c>
      <c r="G19" s="6"/>
      <c r="H19" s="23">
        <v>745166</v>
      </c>
    </row>
    <row r="20" spans="1:8" ht="12.75" x14ac:dyDescent="0.2">
      <c r="A20" s="5"/>
      <c r="B20" s="31" t="s">
        <v>21</v>
      </c>
      <c r="C20" s="31"/>
      <c r="D20" s="31"/>
      <c r="E20" s="6"/>
      <c r="F20" s="24">
        <v>362104</v>
      </c>
      <c r="G20" s="6"/>
      <c r="H20" s="24">
        <v>362104</v>
      </c>
    </row>
    <row r="21" spans="1:8" ht="12.75" x14ac:dyDescent="0.2">
      <c r="A21" s="5"/>
      <c r="B21" s="21" t="s">
        <v>22</v>
      </c>
      <c r="C21" s="31"/>
      <c r="D21" s="31"/>
      <c r="E21" s="6"/>
      <c r="F21" s="26">
        <f>SUM(F17:F20)</f>
        <v>1792098</v>
      </c>
      <c r="G21" s="6"/>
      <c r="H21" s="26">
        <f>SUM(H17:H20)</f>
        <v>1827127</v>
      </c>
    </row>
    <row r="22" spans="1:8" ht="13.5" thickBot="1" x14ac:dyDescent="0.25">
      <c r="A22" s="5"/>
      <c r="B22" s="21" t="s">
        <v>23</v>
      </c>
      <c r="C22" s="31"/>
      <c r="D22" s="31"/>
      <c r="E22" s="6" t="s">
        <v>42</v>
      </c>
      <c r="F22" s="27">
        <f>F14+F21</f>
        <v>27044256</v>
      </c>
      <c r="G22" s="6" t="s">
        <v>42</v>
      </c>
      <c r="H22" s="27">
        <f>H14+H21</f>
        <v>40656738</v>
      </c>
    </row>
    <row r="23" spans="1:8" ht="13.5" thickTop="1" x14ac:dyDescent="0.2">
      <c r="A23" s="5"/>
      <c r="B23" s="31"/>
      <c r="C23" s="31"/>
      <c r="D23" s="31"/>
      <c r="E23" s="6"/>
      <c r="F23" s="9"/>
      <c r="G23" s="6"/>
      <c r="H23" s="9"/>
    </row>
    <row r="24" spans="1:8" ht="12.75" x14ac:dyDescent="0.2">
      <c r="A24" s="5"/>
      <c r="B24" s="21" t="s">
        <v>24</v>
      </c>
      <c r="C24" s="31"/>
      <c r="D24" s="31"/>
      <c r="E24" s="6"/>
      <c r="F24" s="22"/>
      <c r="G24" s="6"/>
      <c r="H24" s="22"/>
    </row>
    <row r="25" spans="1:8" ht="12.75" x14ac:dyDescent="0.2">
      <c r="A25" s="5"/>
      <c r="B25" s="31"/>
      <c r="C25" s="31"/>
      <c r="D25" s="31"/>
      <c r="E25" s="6"/>
      <c r="F25" s="9"/>
      <c r="G25" s="6"/>
      <c r="H25" s="9"/>
    </row>
    <row r="26" spans="1:8" ht="12.75" x14ac:dyDescent="0.2">
      <c r="A26" s="5"/>
      <c r="B26" s="21" t="s">
        <v>25</v>
      </c>
      <c r="C26" s="31"/>
      <c r="D26" s="31"/>
      <c r="E26" s="6"/>
      <c r="F26" s="22"/>
      <c r="G26" s="6"/>
      <c r="H26" s="22"/>
    </row>
    <row r="27" spans="1:8" ht="12.75" x14ac:dyDescent="0.2">
      <c r="A27" s="5"/>
      <c r="B27" s="31" t="s">
        <v>26</v>
      </c>
      <c r="C27" s="31"/>
      <c r="D27" s="31"/>
      <c r="E27" s="6" t="s">
        <v>42</v>
      </c>
      <c r="F27" s="23">
        <v>2810040</v>
      </c>
      <c r="G27" s="6" t="s">
        <v>42</v>
      </c>
      <c r="H27" s="23">
        <f>5742423-H32</f>
        <v>5639164</v>
      </c>
    </row>
    <row r="28" spans="1:8" ht="12.75" x14ac:dyDescent="0.2">
      <c r="A28" s="5"/>
      <c r="B28" s="31" t="s">
        <v>27</v>
      </c>
      <c r="C28" s="31"/>
      <c r="D28" s="31"/>
      <c r="E28" s="6"/>
      <c r="F28" s="24">
        <v>8828892</v>
      </c>
      <c r="G28" s="6"/>
      <c r="H28" s="24">
        <v>6989867</v>
      </c>
    </row>
    <row r="29" spans="1:8" ht="12.75" x14ac:dyDescent="0.2">
      <c r="A29" s="5"/>
      <c r="B29" s="21" t="s">
        <v>28</v>
      </c>
      <c r="C29" s="31"/>
      <c r="D29" s="31"/>
      <c r="E29" s="6"/>
      <c r="F29" s="25">
        <f>SUM(F27:F28)</f>
        <v>11638932</v>
      </c>
      <c r="G29" s="6"/>
      <c r="H29" s="25">
        <f>SUM(H27:H28)</f>
        <v>12629031</v>
      </c>
    </row>
    <row r="30" spans="1:8" ht="12.75" x14ac:dyDescent="0.2">
      <c r="A30" s="5"/>
      <c r="B30" s="31"/>
      <c r="C30" s="31"/>
      <c r="D30" s="31"/>
      <c r="E30" s="6"/>
      <c r="F30" s="9"/>
      <c r="G30" s="6"/>
      <c r="H30" s="9"/>
    </row>
    <row r="31" spans="1:8" ht="12.75" x14ac:dyDescent="0.2">
      <c r="A31" s="5"/>
      <c r="B31" s="21" t="s">
        <v>29</v>
      </c>
      <c r="C31" s="31"/>
      <c r="D31" s="31"/>
      <c r="E31" s="6"/>
      <c r="F31" s="22"/>
      <c r="G31" s="6"/>
      <c r="H31" s="22"/>
    </row>
    <row r="32" spans="1:8" ht="12.75" x14ac:dyDescent="0.2">
      <c r="A32" s="5"/>
      <c r="B32" s="31" t="s">
        <v>26</v>
      </c>
      <c r="C32" s="31"/>
      <c r="D32" s="31"/>
      <c r="E32" s="6"/>
      <c r="F32" s="23">
        <v>103259</v>
      </c>
      <c r="G32" s="6"/>
      <c r="H32" s="32">
        <v>103259</v>
      </c>
    </row>
    <row r="33" spans="1:8" ht="12.75" x14ac:dyDescent="0.2">
      <c r="A33" s="5"/>
      <c r="B33" s="31" t="s">
        <v>30</v>
      </c>
      <c r="C33" s="31"/>
      <c r="D33" s="31"/>
      <c r="E33" s="6"/>
      <c r="F33" s="24">
        <v>458916</v>
      </c>
      <c r="G33" s="6"/>
      <c r="H33" s="24">
        <v>472166</v>
      </c>
    </row>
    <row r="34" spans="1:8" ht="12.75" x14ac:dyDescent="0.2">
      <c r="A34" s="5"/>
      <c r="B34" s="21" t="s">
        <v>31</v>
      </c>
      <c r="C34" s="31"/>
      <c r="D34" s="31"/>
      <c r="E34" s="6"/>
      <c r="F34" s="28">
        <f>SUM(F32:F33)</f>
        <v>562175</v>
      </c>
      <c r="G34" s="6"/>
      <c r="H34" s="28">
        <f>SUM(H32:H33)</f>
        <v>575425</v>
      </c>
    </row>
    <row r="35" spans="1:8" ht="12.75" x14ac:dyDescent="0.2">
      <c r="A35" s="5"/>
      <c r="B35" s="21" t="s">
        <v>32</v>
      </c>
      <c r="C35" s="31"/>
      <c r="D35" s="31"/>
      <c r="E35" s="6" t="s">
        <v>42</v>
      </c>
      <c r="F35" s="22">
        <f>F29+F34</f>
        <v>12201107</v>
      </c>
      <c r="G35" s="6" t="s">
        <v>42</v>
      </c>
      <c r="H35" s="22">
        <f>H29+H34</f>
        <v>13204456</v>
      </c>
    </row>
    <row r="36" spans="1:8" ht="12.75" x14ac:dyDescent="0.2">
      <c r="A36" s="5"/>
      <c r="B36" s="31"/>
      <c r="C36" s="31"/>
      <c r="D36" s="31"/>
      <c r="E36" s="6"/>
      <c r="F36" s="9"/>
      <c r="G36" s="6"/>
      <c r="H36" s="9"/>
    </row>
    <row r="37" spans="1:8" ht="12.75" x14ac:dyDescent="0.2">
      <c r="A37" s="5"/>
      <c r="B37" s="21" t="s">
        <v>33</v>
      </c>
      <c r="C37" s="31"/>
      <c r="D37" s="31"/>
      <c r="E37" s="6"/>
      <c r="F37" s="22"/>
      <c r="G37" s="6"/>
      <c r="H37" s="22"/>
    </row>
    <row r="38" spans="1:8" ht="12.75" x14ac:dyDescent="0.2">
      <c r="A38" s="5"/>
      <c r="B38" s="31" t="s">
        <v>34</v>
      </c>
      <c r="C38" s="31"/>
      <c r="D38" s="31"/>
      <c r="E38" s="6"/>
      <c r="F38" s="23">
        <v>10000000</v>
      </c>
      <c r="G38" s="6"/>
      <c r="H38" s="23">
        <v>10000000</v>
      </c>
    </row>
    <row r="39" spans="1:8" ht="12.75" x14ac:dyDescent="0.2">
      <c r="A39" s="5"/>
      <c r="B39" s="31" t="s">
        <v>35</v>
      </c>
      <c r="C39" s="31"/>
      <c r="D39" s="31"/>
      <c r="E39" s="6"/>
      <c r="F39" s="23">
        <v>2000000</v>
      </c>
      <c r="G39" s="6"/>
      <c r="H39" s="23">
        <v>2500000</v>
      </c>
    </row>
    <row r="40" spans="1:8" ht="12.75" x14ac:dyDescent="0.2">
      <c r="A40" s="5"/>
      <c r="B40" s="31" t="s">
        <v>36</v>
      </c>
      <c r="C40" s="31"/>
      <c r="D40" s="31"/>
      <c r="E40" s="6"/>
      <c r="F40" s="30">
        <v>-3246</v>
      </c>
      <c r="G40" s="6"/>
      <c r="H40" s="30">
        <v>-23009</v>
      </c>
    </row>
    <row r="41" spans="1:8" ht="12.75" x14ac:dyDescent="0.2">
      <c r="A41" s="5"/>
      <c r="B41" s="31" t="s">
        <v>37</v>
      </c>
      <c r="C41" s="31"/>
      <c r="D41" s="31"/>
      <c r="E41" s="6"/>
      <c r="F41" s="24">
        <v>2846395</v>
      </c>
      <c r="G41" s="6"/>
      <c r="H41" s="24">
        <v>14975291</v>
      </c>
    </row>
    <row r="42" spans="1:8" ht="12.75" x14ac:dyDescent="0.2">
      <c r="A42" s="5"/>
      <c r="B42" s="21" t="s">
        <v>38</v>
      </c>
      <c r="C42" s="31"/>
      <c r="D42" s="31"/>
      <c r="E42" s="6"/>
      <c r="F42" s="28">
        <f>SUM(F38:F41)</f>
        <v>14843149</v>
      </c>
      <c r="G42" s="6"/>
      <c r="H42" s="28">
        <f>SUM(H38:H41)</f>
        <v>27452282</v>
      </c>
    </row>
    <row r="43" spans="1:8" ht="13.5" thickBot="1" x14ac:dyDescent="0.25">
      <c r="A43" s="5"/>
      <c r="B43" s="21" t="s">
        <v>39</v>
      </c>
      <c r="C43" s="31"/>
      <c r="D43" s="31"/>
      <c r="E43" s="6" t="s">
        <v>42</v>
      </c>
      <c r="F43" s="27">
        <f>F35+F42</f>
        <v>27044256</v>
      </c>
      <c r="G43" s="6" t="s">
        <v>42</v>
      </c>
      <c r="H43" s="27">
        <f>H35+H42</f>
        <v>40656738</v>
      </c>
    </row>
    <row r="44" spans="1:8" ht="13.5" thickTop="1" x14ac:dyDescent="0.2">
      <c r="A44" s="5"/>
      <c r="B44" s="31"/>
      <c r="C44" s="31"/>
      <c r="D44" s="31"/>
      <c r="E44" s="6"/>
      <c r="F44" s="9"/>
      <c r="G44" s="6"/>
      <c r="H44" s="9"/>
    </row>
    <row r="45" spans="1:8" ht="13.5" thickBot="1" x14ac:dyDescent="0.25">
      <c r="A45" s="5"/>
      <c r="B45" s="21" t="s">
        <v>40</v>
      </c>
      <c r="C45" s="31"/>
      <c r="D45" s="31"/>
      <c r="E45" s="6" t="s">
        <v>42</v>
      </c>
      <c r="F45" s="29">
        <v>3133782</v>
      </c>
      <c r="G45" s="6" t="s">
        <v>42</v>
      </c>
      <c r="H45" s="29">
        <v>3741583</v>
      </c>
    </row>
    <row r="46" spans="1:8" ht="13.5" thickTop="1" x14ac:dyDescent="0.2">
      <c r="A46" s="5"/>
      <c r="B46" s="31"/>
      <c r="C46" s="31"/>
      <c r="D46" s="31"/>
      <c r="E46" s="6"/>
      <c r="F46" s="9"/>
      <c r="G46" s="6"/>
      <c r="H46" s="9"/>
    </row>
    <row r="47" spans="1:8" ht="13.5" thickBot="1" x14ac:dyDescent="0.25">
      <c r="A47" s="5"/>
      <c r="B47" s="21" t="s">
        <v>41</v>
      </c>
      <c r="C47" s="31"/>
      <c r="D47" s="31"/>
      <c r="E47" s="6" t="s">
        <v>42</v>
      </c>
      <c r="F47" s="29">
        <v>3213842</v>
      </c>
      <c r="G47" s="6" t="s">
        <v>42</v>
      </c>
      <c r="H47" s="29">
        <v>4092083</v>
      </c>
    </row>
    <row r="48" spans="1:8" ht="13.5" thickTop="1" x14ac:dyDescent="0.2">
      <c r="A48" s="5"/>
      <c r="B48" s="31"/>
      <c r="C48" s="31"/>
      <c r="D48" s="31"/>
      <c r="E48" s="6"/>
      <c r="F48" s="9"/>
      <c r="G48" s="6"/>
      <c r="H48" s="9"/>
    </row>
    <row r="49" spans="1:9" ht="12.75" x14ac:dyDescent="0.2">
      <c r="A49" s="5"/>
      <c r="B49" s="37"/>
      <c r="C49" s="37"/>
      <c r="D49" s="37"/>
      <c r="E49" s="6"/>
      <c r="F49" s="9"/>
      <c r="G49" s="6"/>
      <c r="H49" s="9"/>
    </row>
    <row r="50" spans="1:9" ht="12.75" x14ac:dyDescent="0.2">
      <c r="A50" s="5"/>
      <c r="B50" s="37"/>
      <c r="C50" s="37"/>
      <c r="D50" s="37"/>
      <c r="E50" s="6"/>
      <c r="F50" s="9"/>
      <c r="G50" s="6"/>
      <c r="H50" s="9"/>
    </row>
    <row r="51" spans="1:9" ht="12.75" x14ac:dyDescent="0.2">
      <c r="A51" s="5"/>
      <c r="B51" s="37"/>
      <c r="C51" s="37"/>
      <c r="D51" s="37"/>
      <c r="E51" s="6"/>
      <c r="F51" s="9"/>
      <c r="G51" s="6"/>
      <c r="H51" s="9"/>
    </row>
    <row r="52" spans="1:9" x14ac:dyDescent="0.2"/>
    <row r="53" spans="1:9" x14ac:dyDescent="0.2"/>
    <row r="54" spans="1:9" x14ac:dyDescent="0.2"/>
    <row r="55" spans="1:9" ht="12" x14ac:dyDescent="0.2">
      <c r="A55" s="11"/>
      <c r="B55" s="15"/>
      <c r="C55" s="11"/>
      <c r="D55" s="15"/>
      <c r="E55" s="13"/>
      <c r="F55" s="40"/>
      <c r="G55" s="40"/>
      <c r="H55" s="40"/>
    </row>
    <row r="56" spans="1:9" s="16" customFormat="1" ht="2.1" customHeight="1" x14ac:dyDescent="0.2">
      <c r="A56" s="17"/>
      <c r="B56" s="17"/>
      <c r="C56" s="17"/>
      <c r="D56" s="17"/>
      <c r="E56" s="18"/>
      <c r="F56" s="19"/>
      <c r="G56" s="18"/>
      <c r="H56" s="19"/>
      <c r="I56" s="1"/>
    </row>
    <row r="57" spans="1:9" ht="12.75" x14ac:dyDescent="0.2">
      <c r="A57" s="5"/>
      <c r="B57" s="10"/>
      <c r="C57" s="5"/>
      <c r="D57" s="10"/>
      <c r="E57" s="6"/>
      <c r="F57" s="38"/>
      <c r="G57" s="38"/>
      <c r="H57" s="38"/>
    </row>
    <row r="58" spans="1:9" ht="12" x14ac:dyDescent="0.2">
      <c r="A58" s="11"/>
      <c r="B58" s="12" t="s">
        <v>4</v>
      </c>
      <c r="C58" s="11"/>
      <c r="D58" s="12" t="s">
        <v>6</v>
      </c>
      <c r="E58" s="13"/>
      <c r="F58" s="39" t="s">
        <v>8</v>
      </c>
      <c r="G58" s="39"/>
      <c r="H58" s="39"/>
    </row>
    <row r="59" spans="1:9" ht="24" x14ac:dyDescent="0.2">
      <c r="A59" s="11"/>
      <c r="B59" s="14" t="s">
        <v>5</v>
      </c>
      <c r="C59" s="11"/>
      <c r="D59" s="14" t="s">
        <v>7</v>
      </c>
      <c r="E59" s="13"/>
      <c r="F59" s="36" t="s">
        <v>9</v>
      </c>
      <c r="G59" s="36"/>
      <c r="H59" s="36"/>
    </row>
    <row r="60" spans="1:9" hidden="1" x14ac:dyDescent="0.2"/>
  </sheetData>
  <mergeCells count="15">
    <mergeCell ref="B6:D6"/>
    <mergeCell ref="A1:H1"/>
    <mergeCell ref="A2:H2"/>
    <mergeCell ref="A3:H3"/>
    <mergeCell ref="A4:H4"/>
    <mergeCell ref="B5:H5"/>
    <mergeCell ref="F57:H57"/>
    <mergeCell ref="F58:H58"/>
    <mergeCell ref="F59:H59"/>
    <mergeCell ref="B7:D7"/>
    <mergeCell ref="B15:D15"/>
    <mergeCell ref="B49:D49"/>
    <mergeCell ref="B50:D50"/>
    <mergeCell ref="B51:D51"/>
    <mergeCell ref="F55:H55"/>
  </mergeCells>
  <phoneticPr fontId="1" type="noConversion"/>
  <pageMargins left="0.75" right="0.75" top="1" bottom="1" header="0" footer="0"/>
  <headerFooter alignWithMargins="0"/>
  <customProperties>
    <customPr name="DVSECTIONID" r:id="rId1"/>
  </customPropertie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W1"/>
  <sheetViews>
    <sheetView workbookViewId="0">
      <selection activeCell="AW1" sqref="AW1"/>
    </sheetView>
  </sheetViews>
  <sheetFormatPr baseColWidth="10" defaultRowHeight="12.75" x14ac:dyDescent="0.2"/>
  <sheetData>
    <row r="1" spans="1:49" x14ac:dyDescent="0.2">
      <c r="A1">
        <f>IF(BG!1:1,"Y/5qNGsyygA=",0)</f>
        <v>0</v>
      </c>
      <c r="B1" t="e">
        <f>AND(BG!A1,"Y/5qNGsyygE=")</f>
        <v>#VALUE!</v>
      </c>
      <c r="C1">
        <f>IF(BG!2:2,"Y/5qNGsyygI=",0)</f>
        <v>0</v>
      </c>
      <c r="D1" t="e">
        <f>AND(BG!A2,"Y/5qNGsyygM=")</f>
        <v>#VALUE!</v>
      </c>
      <c r="E1">
        <f>IF(BG!3:3,"Y/5qNGsyygQ=",0)</f>
        <v>0</v>
      </c>
      <c r="F1" t="e">
        <f>AND(BG!A3,"Y/5qNGsyygU=")</f>
        <v>#VALUE!</v>
      </c>
      <c r="G1">
        <f>IF(BG!4:4,"Y/5qNGsyygY=",0)</f>
        <v>0</v>
      </c>
      <c r="H1" t="e">
        <f>AND(BG!A4,"Y/5qNGsyygc=")</f>
        <v>#VALUE!</v>
      </c>
      <c r="I1">
        <f>IF(BG!5:5,"Y/5qNGsyygg=",0)</f>
        <v>0</v>
      </c>
      <c r="J1" t="e">
        <f>AND(BG!B5,"Y/5qNGsyygk=")</f>
        <v>#VALUE!</v>
      </c>
      <c r="K1">
        <f>IF(BG!6:6,"Y/5qNGsyygo=",0)</f>
        <v>0</v>
      </c>
      <c r="L1" t="e">
        <f>AND(BG!B6,"Y/5qNGsyygs=")</f>
        <v>#VALUE!</v>
      </c>
      <c r="M1">
        <f>IF(BG!7:7,"Y/5qNGsyygw=",0)</f>
        <v>0</v>
      </c>
      <c r="N1" t="e">
        <f>AND(BG!B7,"Y/5qNGsyyg0=")</f>
        <v>#VALUE!</v>
      </c>
      <c r="O1">
        <f>IF(BG!15:15,"Y/5qNGsyyg4=",0)</f>
        <v>0</v>
      </c>
      <c r="P1" t="e">
        <f>AND(BG!B15,"Y/5qNGsyyg8=")</f>
        <v>#VALUE!</v>
      </c>
      <c r="Q1">
        <f>IF(BG!48:48,"Y/5qNGsyyhA=",0)</f>
        <v>0</v>
      </c>
      <c r="R1" t="e">
        <f>AND(BG!B48,"Y/5qNGsyyhE=")</f>
        <v>#VALUE!</v>
      </c>
      <c r="S1">
        <f>IF(BG!49:49,"Y/5qNGsyyhI=",0)</f>
        <v>0</v>
      </c>
      <c r="T1" t="e">
        <f>AND(BG!B49,"Y/5qNGsyyhM=")</f>
        <v>#VALUE!</v>
      </c>
      <c r="U1">
        <f>IF(BG!50:50,"Y/5qNGsyyhQ=",0)</f>
        <v>0</v>
      </c>
      <c r="V1" t="e">
        <f>AND(BG!B50,"Y/5qNGsyyhU=")</f>
        <v>#VALUE!</v>
      </c>
      <c r="W1">
        <f>IF(BG!56:56,"Y/5qNGsyyhY=",0)</f>
        <v>0</v>
      </c>
      <c r="X1" t="e">
        <f>AND(BG!F56,"Y/5qNGsyyhc=")</f>
        <v>#VALUE!</v>
      </c>
      <c r="Y1">
        <f>IF(BG!57:57,"Y/5qNGsyyhg=",0)</f>
        <v>0</v>
      </c>
      <c r="Z1" t="e">
        <f>AND(BG!F57,"Y/5qNGsyyhk=")</f>
        <v>#VALUE!</v>
      </c>
      <c r="AA1">
        <f>IF(BG!58:58,"Y/5qNGsyyho=",0)</f>
        <v>0</v>
      </c>
      <c r="AB1" t="e">
        <f>AND(BG!F58,"Y/5qNGsyyhs=")</f>
        <v>#VALUE!</v>
      </c>
      <c r="AC1">
        <f>IF(BG!54:54,"Y/5qNGsyyhw=",0)</f>
        <v>0</v>
      </c>
      <c r="AD1" t="e">
        <f>AND(BG!F54,"Y/5qNGsyyh0=")</f>
        <v>#VALUE!</v>
      </c>
      <c r="AE1">
        <f>IF(BG!55:55,"Y/5qNGsyyh4=",0)</f>
        <v>0</v>
      </c>
      <c r="AF1">
        <f>IF(BG!A:A,"Y/5qNGsyyh8=",0)</f>
        <v>0</v>
      </c>
      <c r="AG1">
        <f>IF(BG!B:B,"Y/5qNGsyyiA=",0)</f>
        <v>0</v>
      </c>
      <c r="AH1">
        <f>IF(BG!C:C,"Y/5qNGsyyiE=",0)</f>
        <v>0</v>
      </c>
      <c r="AI1">
        <f>IF(BG!D:D,"Y/5qNGsyyiI=",0)</f>
        <v>0</v>
      </c>
      <c r="AJ1">
        <f>IF(BG!E:E,"Y/5qNGsyyiM=",0)</f>
        <v>0</v>
      </c>
      <c r="AK1">
        <f>IF(BG!F:F,"Y/5qNGsyyiQ=",0)</f>
        <v>0</v>
      </c>
      <c r="AL1">
        <f>IF(BG!G:G,"Y/5qNGsyyiU=",0)</f>
        <v>0</v>
      </c>
      <c r="AM1">
        <f>IF(BG!H:H,"Y/5qNGsyyiY=",0)</f>
        <v>0</v>
      </c>
      <c r="AN1" t="e">
        <f>IF(BG!#REF!,"Y/5qNGsyyic=",0)</f>
        <v>#REF!</v>
      </c>
      <c r="AO1">
        <f>IF(BG!I:I,"Y/5qNGsyyig=",0)</f>
        <v>0</v>
      </c>
      <c r="AP1" t="e">
        <f>IF(BG!#REF!,"Y/5qNGsyyik=",0)</f>
        <v>#REF!</v>
      </c>
      <c r="AQ1">
        <f>IF(Hoja2!1:1,"Y/5qNGsyyio=",0)</f>
        <v>0</v>
      </c>
      <c r="AR1" t="e">
        <f>AND(Hoja2!A1,"Y/5qNGsyyis=")</f>
        <v>#VALUE!</v>
      </c>
      <c r="AS1">
        <f>IF(Hoja2!A:A,"Y/5qNGsyyiw=",0)</f>
        <v>0</v>
      </c>
      <c r="AT1" t="e">
        <f>IF(#REF!,"Y/5qNGsyyi0=",0)</f>
        <v>#REF!</v>
      </c>
      <c r="AU1" t="e">
        <f>AND(#REF!,"Y/5qNGsyyi4=")</f>
        <v>#REF!</v>
      </c>
      <c r="AV1" t="e">
        <f>IF(#REF!,"Y/5qNGsyyi8=",0)</f>
        <v>#REF!</v>
      </c>
      <c r="AW1" t="s">
        <v>2</v>
      </c>
    </row>
  </sheetData>
  <pageMargins left="0.7" right="0.7" top="0.75" bottom="0.75" header="0.3" footer="0.3"/>
  <customProperties>
    <customPr name="DVSECTION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BG</vt:lpstr>
      <vt:lpstr>ER</vt:lpstr>
      <vt:lpstr>Hoja2</vt:lpstr>
      <vt:lpstr>DV-IDENTITY-0</vt:lpstr>
    </vt:vector>
  </TitlesOfParts>
  <Company>crecer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 Eugenia Vargas</cp:lastModifiedBy>
  <cp:lastPrinted>2017-03-02T22:41:48Z</cp:lastPrinted>
  <dcterms:created xsi:type="dcterms:W3CDTF">2009-03-11T15:46:13Z</dcterms:created>
  <dcterms:modified xsi:type="dcterms:W3CDTF">2017-04-05T21:18:01Z</dcterms:modified>
</cp:coreProperties>
</file>